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212"/>
  <workbookPr filterPrivacy="1"/>
  <xr:revisionPtr revIDLastSave="0" documentId="8_{95E2C98F-4FD3-AB4A-958A-24B6CB6A96EB}" xr6:coauthVersionLast="47" xr6:coauthVersionMax="47" xr10:uidLastSave="{00000000-0000-0000-0000-000000000000}"/>
  <bookViews>
    <workbookView xWindow="0" yWindow="740" windowWidth="30240" windowHeight="18900" tabRatio="868" activeTab="1" xr2:uid="{00000000-000D-0000-FFFF-FFFF00000000}"/>
  </bookViews>
  <sheets>
    <sheet name="MCD VS PEER GROUP" sheetId="22" r:id="rId1"/>
    <sheet name="Optimal Capital " sheetId="21" r:id="rId2"/>
    <sheet name="Summary of Calculations" sheetId="12" r:id="rId3"/>
    <sheet name="Stock Valuation - 5Y" sheetId="9" r:id="rId4"/>
    <sheet name="Stock Valuation - 1Y" sheetId="13" state="hidden" r:id="rId5"/>
    <sheet name="Ratios Calculation" sheetId="8" r:id="rId6"/>
    <sheet name="Data - Mcdonalds" sheetId="10" r:id="rId7"/>
    <sheet name="Financial Summary" sheetId="14" r:id="rId8"/>
    <sheet name="Income Statement" sheetId="15" r:id="rId9"/>
    <sheet name="Balance Sheet" sheetId="16" r:id="rId10"/>
    <sheet name="Cash Flow" sheetId="17" r:id="rId11"/>
    <sheet name="Valuation" sheetId="18" r:id="rId12"/>
    <sheet name="Raw Data Refinative" sheetId="19" r:id="rId13"/>
  </sheets>
  <calcPr calcId="191028"/>
  <extLst>
    <ext xmlns:x14="http://schemas.microsoft.com/office/spreadsheetml/2009/9/main" uri="{79F54976-1DA5-4618-B147-4CDE4B953A38}">
      <x14:workbookPr defaultImageDpi="32767"/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C54" i="21" l="1"/>
  <c r="N24" i="21"/>
  <c r="N23" i="21"/>
  <c r="N22" i="21"/>
  <c r="K24" i="21"/>
  <c r="K23" i="21"/>
  <c r="K22" i="21"/>
  <c r="H24" i="21"/>
  <c r="H23" i="21"/>
  <c r="H22" i="21"/>
  <c r="H4" i="21"/>
  <c r="I4" i="21"/>
  <c r="J4" i="21"/>
  <c r="K4" i="21"/>
  <c r="L4" i="21"/>
  <c r="H5" i="21"/>
  <c r="I5" i="21"/>
  <c r="J5" i="21"/>
  <c r="K5" i="21"/>
  <c r="L5" i="21"/>
  <c r="H6" i="21"/>
  <c r="H13" i="21" s="1"/>
  <c r="H15" i="21" s="1"/>
  <c r="I6" i="21"/>
  <c r="I13" i="21" s="1"/>
  <c r="I15" i="21" s="1"/>
  <c r="H12" i="21"/>
  <c r="I12" i="21"/>
  <c r="J12" i="21"/>
  <c r="K12" i="21"/>
  <c r="L12" i="21"/>
  <c r="H14" i="21"/>
  <c r="I14" i="21"/>
  <c r="J14" i="21"/>
  <c r="K14" i="21"/>
  <c r="L14" i="21"/>
  <c r="C50" i="8"/>
  <c r="C48" i="8"/>
  <c r="D38" i="22"/>
  <c r="E38" i="22"/>
  <c r="F38" i="22"/>
  <c r="G38" i="22"/>
  <c r="C37" i="22"/>
  <c r="C36" i="22"/>
  <c r="C38" i="22" s="1"/>
  <c r="C35" i="22"/>
  <c r="D26" i="22"/>
  <c r="C25" i="22"/>
  <c r="D24" i="22"/>
  <c r="E24" i="22"/>
  <c r="E26" i="22" s="1"/>
  <c r="F24" i="22"/>
  <c r="F26" i="22" s="1"/>
  <c r="G24" i="22"/>
  <c r="G26" i="22" s="1"/>
  <c r="C22" i="22"/>
  <c r="C24" i="22" s="1"/>
  <c r="C26" i="22" s="1"/>
  <c r="D15" i="22"/>
  <c r="E15" i="22"/>
  <c r="F15" i="22"/>
  <c r="G15" i="22"/>
  <c r="C15" i="22"/>
  <c r="F8" i="22"/>
  <c r="G8" i="22"/>
  <c r="D8" i="22"/>
  <c r="E8" i="22"/>
  <c r="C8" i="22"/>
  <c r="D6" i="22"/>
  <c r="E6" i="22"/>
  <c r="F6" i="22"/>
  <c r="G6" i="22"/>
  <c r="D5" i="22"/>
  <c r="E5" i="22"/>
  <c r="F5" i="22"/>
  <c r="G5" i="22"/>
  <c r="D4" i="22"/>
  <c r="E4" i="22"/>
  <c r="F4" i="22"/>
  <c r="G4" i="22"/>
  <c r="C6" i="22"/>
  <c r="C5" i="22"/>
  <c r="C4" i="22"/>
  <c r="C64" i="21"/>
  <c r="C25" i="21"/>
  <c r="C24" i="21"/>
  <c r="C26" i="21" s="1"/>
  <c r="C15" i="21"/>
  <c r="C14" i="21"/>
  <c r="C13" i="21"/>
  <c r="C7" i="21"/>
  <c r="C5" i="21"/>
  <c r="C4" i="21"/>
  <c r="C38" i="21"/>
  <c r="C66" i="21" s="1"/>
  <c r="C32" i="21"/>
  <c r="C31" i="21"/>
  <c r="C33" i="21" s="1"/>
  <c r="C39" i="21" s="1"/>
  <c r="C67" i="21" s="1"/>
  <c r="C76" i="8"/>
  <c r="H6" i="12"/>
  <c r="H7" i="12" s="1"/>
  <c r="K22" i="12"/>
  <c r="K19" i="12"/>
  <c r="H12" i="12"/>
  <c r="C45" i="12" s="1"/>
  <c r="H11" i="12"/>
  <c r="C40" i="12"/>
  <c r="C41" i="12"/>
  <c r="C35" i="12"/>
  <c r="C34" i="12"/>
  <c r="I261" i="13"/>
  <c r="I255" i="13"/>
  <c r="G265" i="13"/>
  <c r="G260" i="13"/>
  <c r="E271" i="13"/>
  <c r="E265" i="13"/>
  <c r="E260" i="13"/>
  <c r="C270" i="13"/>
  <c r="C265" i="13"/>
  <c r="C264" i="13"/>
  <c r="C262" i="13"/>
  <c r="C261" i="13"/>
  <c r="C260" i="13"/>
  <c r="C258" i="13"/>
  <c r="I256" i="13"/>
  <c r="G256" i="13"/>
  <c r="E256" i="13"/>
  <c r="C256" i="13"/>
  <c r="G255" i="13"/>
  <c r="E255" i="13"/>
  <c r="C255" i="13"/>
  <c r="I254" i="13"/>
  <c r="G254" i="13"/>
  <c r="E254" i="13"/>
  <c r="C254" i="13"/>
  <c r="I253" i="13"/>
  <c r="G253" i="13"/>
  <c r="E253" i="13"/>
  <c r="C253" i="13"/>
  <c r="I252" i="13"/>
  <c r="G252" i="13"/>
  <c r="E252" i="13"/>
  <c r="C252" i="13"/>
  <c r="I251" i="13"/>
  <c r="G251" i="13"/>
  <c r="E251" i="13"/>
  <c r="C251" i="13"/>
  <c r="I250" i="13"/>
  <c r="G250" i="13"/>
  <c r="E250" i="13"/>
  <c r="C250" i="13"/>
  <c r="I249" i="13"/>
  <c r="G249" i="13"/>
  <c r="E249" i="13"/>
  <c r="C249" i="13"/>
  <c r="I248" i="13"/>
  <c r="G248" i="13"/>
  <c r="E248" i="13"/>
  <c r="C248" i="13"/>
  <c r="I247" i="13"/>
  <c r="G247" i="13"/>
  <c r="E247" i="13"/>
  <c r="C247" i="13"/>
  <c r="I246" i="13"/>
  <c r="G246" i="13"/>
  <c r="E246" i="13"/>
  <c r="C246" i="13"/>
  <c r="I245" i="13"/>
  <c r="G245" i="13"/>
  <c r="E245" i="13"/>
  <c r="C245" i="13"/>
  <c r="I244" i="13"/>
  <c r="G244" i="13"/>
  <c r="E244" i="13"/>
  <c r="C244" i="13"/>
  <c r="I243" i="13"/>
  <c r="G243" i="13"/>
  <c r="E243" i="13"/>
  <c r="C243" i="13"/>
  <c r="I242" i="13"/>
  <c r="G242" i="13"/>
  <c r="E242" i="13"/>
  <c r="C242" i="13"/>
  <c r="I241" i="13"/>
  <c r="G241" i="13"/>
  <c r="E241" i="13"/>
  <c r="C241" i="13"/>
  <c r="I240" i="13"/>
  <c r="G240" i="13"/>
  <c r="E240" i="13"/>
  <c r="C240" i="13"/>
  <c r="I239" i="13"/>
  <c r="G239" i="13"/>
  <c r="E239" i="13"/>
  <c r="C239" i="13"/>
  <c r="I238" i="13"/>
  <c r="G238" i="13"/>
  <c r="E238" i="13"/>
  <c r="C238" i="13"/>
  <c r="I237" i="13"/>
  <c r="G237" i="13"/>
  <c r="E237" i="13"/>
  <c r="C237" i="13"/>
  <c r="I236" i="13"/>
  <c r="G236" i="13"/>
  <c r="E236" i="13"/>
  <c r="C236" i="13"/>
  <c r="I235" i="13"/>
  <c r="G235" i="13"/>
  <c r="E235" i="13"/>
  <c r="C235" i="13"/>
  <c r="I234" i="13"/>
  <c r="G234" i="13"/>
  <c r="E234" i="13"/>
  <c r="C234" i="13"/>
  <c r="I233" i="13"/>
  <c r="G233" i="13"/>
  <c r="E233" i="13"/>
  <c r="C233" i="13"/>
  <c r="I232" i="13"/>
  <c r="G232" i="13"/>
  <c r="E232" i="13"/>
  <c r="C232" i="13"/>
  <c r="I231" i="13"/>
  <c r="G231" i="13"/>
  <c r="E231" i="13"/>
  <c r="C231" i="13"/>
  <c r="I230" i="13"/>
  <c r="G230" i="13"/>
  <c r="E230" i="13"/>
  <c r="C230" i="13"/>
  <c r="I229" i="13"/>
  <c r="G229" i="13"/>
  <c r="E229" i="13"/>
  <c r="C229" i="13"/>
  <c r="I228" i="13"/>
  <c r="G228" i="13"/>
  <c r="E228" i="13"/>
  <c r="C228" i="13"/>
  <c r="I227" i="13"/>
  <c r="G227" i="13"/>
  <c r="E227" i="13"/>
  <c r="C227" i="13"/>
  <c r="I226" i="13"/>
  <c r="G226" i="13"/>
  <c r="E226" i="13"/>
  <c r="C226" i="13"/>
  <c r="I225" i="13"/>
  <c r="G225" i="13"/>
  <c r="E225" i="13"/>
  <c r="C225" i="13"/>
  <c r="I224" i="13"/>
  <c r="G224" i="13"/>
  <c r="E224" i="13"/>
  <c r="C224" i="13"/>
  <c r="I223" i="13"/>
  <c r="G223" i="13"/>
  <c r="E223" i="13"/>
  <c r="C223" i="13"/>
  <c r="I222" i="13"/>
  <c r="G222" i="13"/>
  <c r="E222" i="13"/>
  <c r="C222" i="13"/>
  <c r="I221" i="13"/>
  <c r="G221" i="13"/>
  <c r="E221" i="13"/>
  <c r="C221" i="13"/>
  <c r="I220" i="13"/>
  <c r="G220" i="13"/>
  <c r="E220" i="13"/>
  <c r="C220" i="13"/>
  <c r="I219" i="13"/>
  <c r="G219" i="13"/>
  <c r="E219" i="13"/>
  <c r="C219" i="13"/>
  <c r="I218" i="13"/>
  <c r="G218" i="13"/>
  <c r="E218" i="13"/>
  <c r="C218" i="13"/>
  <c r="I217" i="13"/>
  <c r="G217" i="13"/>
  <c r="E217" i="13"/>
  <c r="C217" i="13"/>
  <c r="I216" i="13"/>
  <c r="G216" i="13"/>
  <c r="E216" i="13"/>
  <c r="C216" i="13"/>
  <c r="I215" i="13"/>
  <c r="G215" i="13"/>
  <c r="E215" i="13"/>
  <c r="C215" i="13"/>
  <c r="I214" i="13"/>
  <c r="G214" i="13"/>
  <c r="E214" i="13"/>
  <c r="C214" i="13"/>
  <c r="I213" i="13"/>
  <c r="G213" i="13"/>
  <c r="E213" i="13"/>
  <c r="C213" i="13"/>
  <c r="I212" i="13"/>
  <c r="G212" i="13"/>
  <c r="E212" i="13"/>
  <c r="C212" i="13"/>
  <c r="I211" i="13"/>
  <c r="G211" i="13"/>
  <c r="E211" i="13"/>
  <c r="C211" i="13"/>
  <c r="I210" i="13"/>
  <c r="G210" i="13"/>
  <c r="E210" i="13"/>
  <c r="C210" i="13"/>
  <c r="I209" i="13"/>
  <c r="G209" i="13"/>
  <c r="E209" i="13"/>
  <c r="C209" i="13"/>
  <c r="I208" i="13"/>
  <c r="G208" i="13"/>
  <c r="E208" i="13"/>
  <c r="C208" i="13"/>
  <c r="I207" i="13"/>
  <c r="G207" i="13"/>
  <c r="E207" i="13"/>
  <c r="C207" i="13"/>
  <c r="I206" i="13"/>
  <c r="G206" i="13"/>
  <c r="E206" i="13"/>
  <c r="C206" i="13"/>
  <c r="I205" i="13"/>
  <c r="G205" i="13"/>
  <c r="E205" i="13"/>
  <c r="C205" i="13"/>
  <c r="I204" i="13"/>
  <c r="G204" i="13"/>
  <c r="E204" i="13"/>
  <c r="C204" i="13"/>
  <c r="I203" i="13"/>
  <c r="G203" i="13"/>
  <c r="E203" i="13"/>
  <c r="C203" i="13"/>
  <c r="I202" i="13"/>
  <c r="G202" i="13"/>
  <c r="E202" i="13"/>
  <c r="C202" i="13"/>
  <c r="I201" i="13"/>
  <c r="G201" i="13"/>
  <c r="E201" i="13"/>
  <c r="C201" i="13"/>
  <c r="I200" i="13"/>
  <c r="G200" i="13"/>
  <c r="E200" i="13"/>
  <c r="C200" i="13"/>
  <c r="I199" i="13"/>
  <c r="G199" i="13"/>
  <c r="E199" i="13"/>
  <c r="C199" i="13"/>
  <c r="I198" i="13"/>
  <c r="G198" i="13"/>
  <c r="E198" i="13"/>
  <c r="C198" i="13"/>
  <c r="I197" i="13"/>
  <c r="G197" i="13"/>
  <c r="E197" i="13"/>
  <c r="C197" i="13"/>
  <c r="I196" i="13"/>
  <c r="G196" i="13"/>
  <c r="E196" i="13"/>
  <c r="C196" i="13"/>
  <c r="I195" i="13"/>
  <c r="G195" i="13"/>
  <c r="E195" i="13"/>
  <c r="C195" i="13"/>
  <c r="I194" i="13"/>
  <c r="G194" i="13"/>
  <c r="E194" i="13"/>
  <c r="C194" i="13"/>
  <c r="I193" i="13"/>
  <c r="G193" i="13"/>
  <c r="E193" i="13"/>
  <c r="C193" i="13"/>
  <c r="I192" i="13"/>
  <c r="G192" i="13"/>
  <c r="E192" i="13"/>
  <c r="C192" i="13"/>
  <c r="I191" i="13"/>
  <c r="G191" i="13"/>
  <c r="E191" i="13"/>
  <c r="C191" i="13"/>
  <c r="I190" i="13"/>
  <c r="G190" i="13"/>
  <c r="E190" i="13"/>
  <c r="C190" i="13"/>
  <c r="I189" i="13"/>
  <c r="G189" i="13"/>
  <c r="E189" i="13"/>
  <c r="C189" i="13"/>
  <c r="I188" i="13"/>
  <c r="G188" i="13"/>
  <c r="E188" i="13"/>
  <c r="C188" i="13"/>
  <c r="I187" i="13"/>
  <c r="G187" i="13"/>
  <c r="E187" i="13"/>
  <c r="C187" i="13"/>
  <c r="I186" i="13"/>
  <c r="G186" i="13"/>
  <c r="E186" i="13"/>
  <c r="C186" i="13"/>
  <c r="I185" i="13"/>
  <c r="G185" i="13"/>
  <c r="E185" i="13"/>
  <c r="C185" i="13"/>
  <c r="I184" i="13"/>
  <c r="G184" i="13"/>
  <c r="E184" i="13"/>
  <c r="C184" i="13"/>
  <c r="I183" i="13"/>
  <c r="G183" i="13"/>
  <c r="E183" i="13"/>
  <c r="C183" i="13"/>
  <c r="I182" i="13"/>
  <c r="G182" i="13"/>
  <c r="E182" i="13"/>
  <c r="C182" i="13"/>
  <c r="I181" i="13"/>
  <c r="G181" i="13"/>
  <c r="E181" i="13"/>
  <c r="C181" i="13"/>
  <c r="I180" i="13"/>
  <c r="G180" i="13"/>
  <c r="E180" i="13"/>
  <c r="C180" i="13"/>
  <c r="I179" i="13"/>
  <c r="G179" i="13"/>
  <c r="E179" i="13"/>
  <c r="C179" i="13"/>
  <c r="I178" i="13"/>
  <c r="G178" i="13"/>
  <c r="E178" i="13"/>
  <c r="C178" i="13"/>
  <c r="I177" i="13"/>
  <c r="G177" i="13"/>
  <c r="E177" i="13"/>
  <c r="C177" i="13"/>
  <c r="I176" i="13"/>
  <c r="G176" i="13"/>
  <c r="E176" i="13"/>
  <c r="C176" i="13"/>
  <c r="I175" i="13"/>
  <c r="G175" i="13"/>
  <c r="E175" i="13"/>
  <c r="C175" i="13"/>
  <c r="I174" i="13"/>
  <c r="G174" i="13"/>
  <c r="E174" i="13"/>
  <c r="C174" i="13"/>
  <c r="I173" i="13"/>
  <c r="G173" i="13"/>
  <c r="E173" i="13"/>
  <c r="C173" i="13"/>
  <c r="I172" i="13"/>
  <c r="G172" i="13"/>
  <c r="E172" i="13"/>
  <c r="C172" i="13"/>
  <c r="I171" i="13"/>
  <c r="G171" i="13"/>
  <c r="E171" i="13"/>
  <c r="C171" i="13"/>
  <c r="I170" i="13"/>
  <c r="G170" i="13"/>
  <c r="E170" i="13"/>
  <c r="C170" i="13"/>
  <c r="I169" i="13"/>
  <c r="G169" i="13"/>
  <c r="E169" i="13"/>
  <c r="C169" i="13"/>
  <c r="I168" i="13"/>
  <c r="G168" i="13"/>
  <c r="E168" i="13"/>
  <c r="C168" i="13"/>
  <c r="I167" i="13"/>
  <c r="G167" i="13"/>
  <c r="E167" i="13"/>
  <c r="C167" i="13"/>
  <c r="I166" i="13"/>
  <c r="G166" i="13"/>
  <c r="E166" i="13"/>
  <c r="C166" i="13"/>
  <c r="I165" i="13"/>
  <c r="G165" i="13"/>
  <c r="E165" i="13"/>
  <c r="C165" i="13"/>
  <c r="I164" i="13"/>
  <c r="G164" i="13"/>
  <c r="E164" i="13"/>
  <c r="C164" i="13"/>
  <c r="I163" i="13"/>
  <c r="G163" i="13"/>
  <c r="E163" i="13"/>
  <c r="C163" i="13"/>
  <c r="I162" i="13"/>
  <c r="G162" i="13"/>
  <c r="E162" i="13"/>
  <c r="C162" i="13"/>
  <c r="I161" i="13"/>
  <c r="G161" i="13"/>
  <c r="E161" i="13"/>
  <c r="C161" i="13"/>
  <c r="I160" i="13"/>
  <c r="G160" i="13"/>
  <c r="E160" i="13"/>
  <c r="C160" i="13"/>
  <c r="I159" i="13"/>
  <c r="G159" i="13"/>
  <c r="E159" i="13"/>
  <c r="C159" i="13"/>
  <c r="I158" i="13"/>
  <c r="G158" i="13"/>
  <c r="E158" i="13"/>
  <c r="C158" i="13"/>
  <c r="I157" i="13"/>
  <c r="G157" i="13"/>
  <c r="E157" i="13"/>
  <c r="C157" i="13"/>
  <c r="I156" i="13"/>
  <c r="G156" i="13"/>
  <c r="E156" i="13"/>
  <c r="C156" i="13"/>
  <c r="I155" i="13"/>
  <c r="G155" i="13"/>
  <c r="E155" i="13"/>
  <c r="C155" i="13"/>
  <c r="I154" i="13"/>
  <c r="G154" i="13"/>
  <c r="E154" i="13"/>
  <c r="C154" i="13"/>
  <c r="I153" i="13"/>
  <c r="G153" i="13"/>
  <c r="E153" i="13"/>
  <c r="C153" i="13"/>
  <c r="I152" i="13"/>
  <c r="G152" i="13"/>
  <c r="E152" i="13"/>
  <c r="C152" i="13"/>
  <c r="I151" i="13"/>
  <c r="G151" i="13"/>
  <c r="E151" i="13"/>
  <c r="C151" i="13"/>
  <c r="I150" i="13"/>
  <c r="G150" i="13"/>
  <c r="E150" i="13"/>
  <c r="C150" i="13"/>
  <c r="I149" i="13"/>
  <c r="G149" i="13"/>
  <c r="E149" i="13"/>
  <c r="C149" i="13"/>
  <c r="I148" i="13"/>
  <c r="G148" i="13"/>
  <c r="E148" i="13"/>
  <c r="C148" i="13"/>
  <c r="I147" i="13"/>
  <c r="G147" i="13"/>
  <c r="E147" i="13"/>
  <c r="C147" i="13"/>
  <c r="I146" i="13"/>
  <c r="G146" i="13"/>
  <c r="E146" i="13"/>
  <c r="C146" i="13"/>
  <c r="I145" i="13"/>
  <c r="G145" i="13"/>
  <c r="E145" i="13"/>
  <c r="C145" i="13"/>
  <c r="I144" i="13"/>
  <c r="G144" i="13"/>
  <c r="E144" i="13"/>
  <c r="C144" i="13"/>
  <c r="I143" i="13"/>
  <c r="G143" i="13"/>
  <c r="E143" i="13"/>
  <c r="C143" i="13"/>
  <c r="I142" i="13"/>
  <c r="G142" i="13"/>
  <c r="E142" i="13"/>
  <c r="C142" i="13"/>
  <c r="I141" i="13"/>
  <c r="G141" i="13"/>
  <c r="E141" i="13"/>
  <c r="C141" i="13"/>
  <c r="I140" i="13"/>
  <c r="G140" i="13"/>
  <c r="E140" i="13"/>
  <c r="C140" i="13"/>
  <c r="I139" i="13"/>
  <c r="G139" i="13"/>
  <c r="E139" i="13"/>
  <c r="C139" i="13"/>
  <c r="I138" i="13"/>
  <c r="G138" i="13"/>
  <c r="E138" i="13"/>
  <c r="C138" i="13"/>
  <c r="I137" i="13"/>
  <c r="G137" i="13"/>
  <c r="E137" i="13"/>
  <c r="C137" i="13"/>
  <c r="I136" i="13"/>
  <c r="G136" i="13"/>
  <c r="E136" i="13"/>
  <c r="C136" i="13"/>
  <c r="I135" i="13"/>
  <c r="G135" i="13"/>
  <c r="E135" i="13"/>
  <c r="C135" i="13"/>
  <c r="I134" i="13"/>
  <c r="G134" i="13"/>
  <c r="E134" i="13"/>
  <c r="C134" i="13"/>
  <c r="I133" i="13"/>
  <c r="G133" i="13"/>
  <c r="E133" i="13"/>
  <c r="C133" i="13"/>
  <c r="I132" i="13"/>
  <c r="G132" i="13"/>
  <c r="E132" i="13"/>
  <c r="C132" i="13"/>
  <c r="I131" i="13"/>
  <c r="G131" i="13"/>
  <c r="E131" i="13"/>
  <c r="C131" i="13"/>
  <c r="I130" i="13"/>
  <c r="G130" i="13"/>
  <c r="E130" i="13"/>
  <c r="C130" i="13"/>
  <c r="I129" i="13"/>
  <c r="G129" i="13"/>
  <c r="E129" i="13"/>
  <c r="C129" i="13"/>
  <c r="I128" i="13"/>
  <c r="G128" i="13"/>
  <c r="E128" i="13"/>
  <c r="C128" i="13"/>
  <c r="I127" i="13"/>
  <c r="G127" i="13"/>
  <c r="E127" i="13"/>
  <c r="C127" i="13"/>
  <c r="I126" i="13"/>
  <c r="G126" i="13"/>
  <c r="E126" i="13"/>
  <c r="C126" i="13"/>
  <c r="I125" i="13"/>
  <c r="G125" i="13"/>
  <c r="E125" i="13"/>
  <c r="C125" i="13"/>
  <c r="I124" i="13"/>
  <c r="G124" i="13"/>
  <c r="E124" i="13"/>
  <c r="C124" i="13"/>
  <c r="I123" i="13"/>
  <c r="G123" i="13"/>
  <c r="E123" i="13"/>
  <c r="C123" i="13"/>
  <c r="I122" i="13"/>
  <c r="G122" i="13"/>
  <c r="E122" i="13"/>
  <c r="C122" i="13"/>
  <c r="I121" i="13"/>
  <c r="G121" i="13"/>
  <c r="E121" i="13"/>
  <c r="C121" i="13"/>
  <c r="I120" i="13"/>
  <c r="G120" i="13"/>
  <c r="E120" i="13"/>
  <c r="C120" i="13"/>
  <c r="I119" i="13"/>
  <c r="G119" i="13"/>
  <c r="E119" i="13"/>
  <c r="C119" i="13"/>
  <c r="I118" i="13"/>
  <c r="G118" i="13"/>
  <c r="E118" i="13"/>
  <c r="C118" i="13"/>
  <c r="I117" i="13"/>
  <c r="G117" i="13"/>
  <c r="E117" i="13"/>
  <c r="C117" i="13"/>
  <c r="I116" i="13"/>
  <c r="G116" i="13"/>
  <c r="E116" i="13"/>
  <c r="C116" i="13"/>
  <c r="I115" i="13"/>
  <c r="G115" i="13"/>
  <c r="E115" i="13"/>
  <c r="C115" i="13"/>
  <c r="I114" i="13"/>
  <c r="G114" i="13"/>
  <c r="E114" i="13"/>
  <c r="C114" i="13"/>
  <c r="I113" i="13"/>
  <c r="G113" i="13"/>
  <c r="E113" i="13"/>
  <c r="C113" i="13"/>
  <c r="I112" i="13"/>
  <c r="G112" i="13"/>
  <c r="E112" i="13"/>
  <c r="C112" i="13"/>
  <c r="I111" i="13"/>
  <c r="G111" i="13"/>
  <c r="E111" i="13"/>
  <c r="C111" i="13"/>
  <c r="I110" i="13"/>
  <c r="G110" i="13"/>
  <c r="E110" i="13"/>
  <c r="C110" i="13"/>
  <c r="I109" i="13"/>
  <c r="G109" i="13"/>
  <c r="E109" i="13"/>
  <c r="C109" i="13"/>
  <c r="I108" i="13"/>
  <c r="G108" i="13"/>
  <c r="E108" i="13"/>
  <c r="C108" i="13"/>
  <c r="I107" i="13"/>
  <c r="G107" i="13"/>
  <c r="E107" i="13"/>
  <c r="C107" i="13"/>
  <c r="I106" i="13"/>
  <c r="G106" i="13"/>
  <c r="E106" i="13"/>
  <c r="C106" i="13"/>
  <c r="I105" i="13"/>
  <c r="G105" i="13"/>
  <c r="E105" i="13"/>
  <c r="C105" i="13"/>
  <c r="I104" i="13"/>
  <c r="G104" i="13"/>
  <c r="E104" i="13"/>
  <c r="C104" i="13"/>
  <c r="I103" i="13"/>
  <c r="G103" i="13"/>
  <c r="E103" i="13"/>
  <c r="C103" i="13"/>
  <c r="I102" i="13"/>
  <c r="G102" i="13"/>
  <c r="E102" i="13"/>
  <c r="C102" i="13"/>
  <c r="I101" i="13"/>
  <c r="G101" i="13"/>
  <c r="E101" i="13"/>
  <c r="C101" i="13"/>
  <c r="I100" i="13"/>
  <c r="G100" i="13"/>
  <c r="E100" i="13"/>
  <c r="C100" i="13"/>
  <c r="I99" i="13"/>
  <c r="G99" i="13"/>
  <c r="E99" i="13"/>
  <c r="C99" i="13"/>
  <c r="I98" i="13"/>
  <c r="G98" i="13"/>
  <c r="E98" i="13"/>
  <c r="C98" i="13"/>
  <c r="I97" i="13"/>
  <c r="G97" i="13"/>
  <c r="E97" i="13"/>
  <c r="C97" i="13"/>
  <c r="I96" i="13"/>
  <c r="G96" i="13"/>
  <c r="E96" i="13"/>
  <c r="C96" i="13"/>
  <c r="I95" i="13"/>
  <c r="G95" i="13"/>
  <c r="E95" i="13"/>
  <c r="C95" i="13"/>
  <c r="I94" i="13"/>
  <c r="G94" i="13"/>
  <c r="E94" i="13"/>
  <c r="C94" i="13"/>
  <c r="I93" i="13"/>
  <c r="G93" i="13"/>
  <c r="E93" i="13"/>
  <c r="C93" i="13"/>
  <c r="I92" i="13"/>
  <c r="G92" i="13"/>
  <c r="E92" i="13"/>
  <c r="C92" i="13"/>
  <c r="I91" i="13"/>
  <c r="G91" i="13"/>
  <c r="E91" i="13"/>
  <c r="C91" i="13"/>
  <c r="I90" i="13"/>
  <c r="G90" i="13"/>
  <c r="E90" i="13"/>
  <c r="C90" i="13"/>
  <c r="I89" i="13"/>
  <c r="G89" i="13"/>
  <c r="E89" i="13"/>
  <c r="C89" i="13"/>
  <c r="I88" i="13"/>
  <c r="G88" i="13"/>
  <c r="E88" i="13"/>
  <c r="C88" i="13"/>
  <c r="I87" i="13"/>
  <c r="G87" i="13"/>
  <c r="E87" i="13"/>
  <c r="C87" i="13"/>
  <c r="I86" i="13"/>
  <c r="G86" i="13"/>
  <c r="E86" i="13"/>
  <c r="C86" i="13"/>
  <c r="I85" i="13"/>
  <c r="G85" i="13"/>
  <c r="E85" i="13"/>
  <c r="C85" i="13"/>
  <c r="I84" i="13"/>
  <c r="G84" i="13"/>
  <c r="E84" i="13"/>
  <c r="C84" i="13"/>
  <c r="I83" i="13"/>
  <c r="G83" i="13"/>
  <c r="E83" i="13"/>
  <c r="C83" i="13"/>
  <c r="I82" i="13"/>
  <c r="G82" i="13"/>
  <c r="E82" i="13"/>
  <c r="C82" i="13"/>
  <c r="I81" i="13"/>
  <c r="G81" i="13"/>
  <c r="E81" i="13"/>
  <c r="C81" i="13"/>
  <c r="I80" i="13"/>
  <c r="G80" i="13"/>
  <c r="E80" i="13"/>
  <c r="C80" i="13"/>
  <c r="I79" i="13"/>
  <c r="G79" i="13"/>
  <c r="E79" i="13"/>
  <c r="C79" i="13"/>
  <c r="I78" i="13"/>
  <c r="G78" i="13"/>
  <c r="E78" i="13"/>
  <c r="C78" i="13"/>
  <c r="I77" i="13"/>
  <c r="G77" i="13"/>
  <c r="E77" i="13"/>
  <c r="C77" i="13"/>
  <c r="I76" i="13"/>
  <c r="G76" i="13"/>
  <c r="E76" i="13"/>
  <c r="C76" i="13"/>
  <c r="I75" i="13"/>
  <c r="G75" i="13"/>
  <c r="E75" i="13"/>
  <c r="C75" i="13"/>
  <c r="I74" i="13"/>
  <c r="G74" i="13"/>
  <c r="E74" i="13"/>
  <c r="C74" i="13"/>
  <c r="I73" i="13"/>
  <c r="G73" i="13"/>
  <c r="E73" i="13"/>
  <c r="C73" i="13"/>
  <c r="I72" i="13"/>
  <c r="G72" i="13"/>
  <c r="E72" i="13"/>
  <c r="C72" i="13"/>
  <c r="I71" i="13"/>
  <c r="G71" i="13"/>
  <c r="E71" i="13"/>
  <c r="C71" i="13"/>
  <c r="I70" i="13"/>
  <c r="G70" i="13"/>
  <c r="E70" i="13"/>
  <c r="C70" i="13"/>
  <c r="I69" i="13"/>
  <c r="G69" i="13"/>
  <c r="E69" i="13"/>
  <c r="C69" i="13"/>
  <c r="I68" i="13"/>
  <c r="G68" i="13"/>
  <c r="E68" i="13"/>
  <c r="C68" i="13"/>
  <c r="I67" i="13"/>
  <c r="G67" i="13"/>
  <c r="E67" i="13"/>
  <c r="C67" i="13"/>
  <c r="I66" i="13"/>
  <c r="G66" i="13"/>
  <c r="E66" i="13"/>
  <c r="C66" i="13"/>
  <c r="I65" i="13"/>
  <c r="G65" i="13"/>
  <c r="E65" i="13"/>
  <c r="C65" i="13"/>
  <c r="I64" i="13"/>
  <c r="G64" i="13"/>
  <c r="E64" i="13"/>
  <c r="C64" i="13"/>
  <c r="I63" i="13"/>
  <c r="G63" i="13"/>
  <c r="E63" i="13"/>
  <c r="C63" i="13"/>
  <c r="I62" i="13"/>
  <c r="G62" i="13"/>
  <c r="E62" i="13"/>
  <c r="C62" i="13"/>
  <c r="I61" i="13"/>
  <c r="G61" i="13"/>
  <c r="E61" i="13"/>
  <c r="C61" i="13"/>
  <c r="I60" i="13"/>
  <c r="G60" i="13"/>
  <c r="E60" i="13"/>
  <c r="C60" i="13"/>
  <c r="I59" i="13"/>
  <c r="G59" i="13"/>
  <c r="E59" i="13"/>
  <c r="C59" i="13"/>
  <c r="I58" i="13"/>
  <c r="G58" i="13"/>
  <c r="E58" i="13"/>
  <c r="C58" i="13"/>
  <c r="I57" i="13"/>
  <c r="G57" i="13"/>
  <c r="E57" i="13"/>
  <c r="C57" i="13"/>
  <c r="I56" i="13"/>
  <c r="G56" i="13"/>
  <c r="E56" i="13"/>
  <c r="C56" i="13"/>
  <c r="I55" i="13"/>
  <c r="G55" i="13"/>
  <c r="E55" i="13"/>
  <c r="C55" i="13"/>
  <c r="I54" i="13"/>
  <c r="G54" i="13"/>
  <c r="E54" i="13"/>
  <c r="C54" i="13"/>
  <c r="I53" i="13"/>
  <c r="G53" i="13"/>
  <c r="E53" i="13"/>
  <c r="C53" i="13"/>
  <c r="I52" i="13"/>
  <c r="G52" i="13"/>
  <c r="E52" i="13"/>
  <c r="C52" i="13"/>
  <c r="I51" i="13"/>
  <c r="G51" i="13"/>
  <c r="E51" i="13"/>
  <c r="C51" i="13"/>
  <c r="I50" i="13"/>
  <c r="G50" i="13"/>
  <c r="E50" i="13"/>
  <c r="C50" i="13"/>
  <c r="I49" i="13"/>
  <c r="G49" i="13"/>
  <c r="E49" i="13"/>
  <c r="C49" i="13"/>
  <c r="I48" i="13"/>
  <c r="G48" i="13"/>
  <c r="E48" i="13"/>
  <c r="C48" i="13"/>
  <c r="I47" i="13"/>
  <c r="G47" i="13"/>
  <c r="E47" i="13"/>
  <c r="C47" i="13"/>
  <c r="I46" i="13"/>
  <c r="G46" i="13"/>
  <c r="E46" i="13"/>
  <c r="C46" i="13"/>
  <c r="I45" i="13"/>
  <c r="G45" i="13"/>
  <c r="E45" i="13"/>
  <c r="C45" i="13"/>
  <c r="I44" i="13"/>
  <c r="G44" i="13"/>
  <c r="E44" i="13"/>
  <c r="C44" i="13"/>
  <c r="I43" i="13"/>
  <c r="G43" i="13"/>
  <c r="E43" i="13"/>
  <c r="C43" i="13"/>
  <c r="I42" i="13"/>
  <c r="G42" i="13"/>
  <c r="E42" i="13"/>
  <c r="C42" i="13"/>
  <c r="I41" i="13"/>
  <c r="G41" i="13"/>
  <c r="E41" i="13"/>
  <c r="C41" i="13"/>
  <c r="I40" i="13"/>
  <c r="G40" i="13"/>
  <c r="E40" i="13"/>
  <c r="C40" i="13"/>
  <c r="I39" i="13"/>
  <c r="G39" i="13"/>
  <c r="E39" i="13"/>
  <c r="C39" i="13"/>
  <c r="I38" i="13"/>
  <c r="G38" i="13"/>
  <c r="E38" i="13"/>
  <c r="C38" i="13"/>
  <c r="I37" i="13"/>
  <c r="G37" i="13"/>
  <c r="E37" i="13"/>
  <c r="C37" i="13"/>
  <c r="I36" i="13"/>
  <c r="G36" i="13"/>
  <c r="E36" i="13"/>
  <c r="C36" i="13"/>
  <c r="I35" i="13"/>
  <c r="G35" i="13"/>
  <c r="E35" i="13"/>
  <c r="C35" i="13"/>
  <c r="I34" i="13"/>
  <c r="G34" i="13"/>
  <c r="E34" i="13"/>
  <c r="C34" i="13"/>
  <c r="I33" i="13"/>
  <c r="G33" i="13"/>
  <c r="E33" i="13"/>
  <c r="C33" i="13"/>
  <c r="I32" i="13"/>
  <c r="G32" i="13"/>
  <c r="E32" i="13"/>
  <c r="C32" i="13"/>
  <c r="I31" i="13"/>
  <c r="G31" i="13"/>
  <c r="E31" i="13"/>
  <c r="C31" i="13"/>
  <c r="I30" i="13"/>
  <c r="G30" i="13"/>
  <c r="E30" i="13"/>
  <c r="C30" i="13"/>
  <c r="I29" i="13"/>
  <c r="G29" i="13"/>
  <c r="E29" i="13"/>
  <c r="C29" i="13"/>
  <c r="I28" i="13"/>
  <c r="G28" i="13"/>
  <c r="E28" i="13"/>
  <c r="C28" i="13"/>
  <c r="I27" i="13"/>
  <c r="G27" i="13"/>
  <c r="E27" i="13"/>
  <c r="C27" i="13"/>
  <c r="I26" i="13"/>
  <c r="G26" i="13"/>
  <c r="E26" i="13"/>
  <c r="C26" i="13"/>
  <c r="I25" i="13"/>
  <c r="G25" i="13"/>
  <c r="E25" i="13"/>
  <c r="C25" i="13"/>
  <c r="I24" i="13"/>
  <c r="G24" i="13"/>
  <c r="E24" i="13"/>
  <c r="C24" i="13"/>
  <c r="I23" i="13"/>
  <c r="G23" i="13"/>
  <c r="E23" i="13"/>
  <c r="C23" i="13"/>
  <c r="I22" i="13"/>
  <c r="G22" i="13"/>
  <c r="E22" i="13"/>
  <c r="C22" i="13"/>
  <c r="I21" i="13"/>
  <c r="G21" i="13"/>
  <c r="E21" i="13"/>
  <c r="C21" i="13"/>
  <c r="I20" i="13"/>
  <c r="G20" i="13"/>
  <c r="E20" i="13"/>
  <c r="C20" i="13"/>
  <c r="I19" i="13"/>
  <c r="G19" i="13"/>
  <c r="E19" i="13"/>
  <c r="C19" i="13"/>
  <c r="I18" i="13"/>
  <c r="G18" i="13"/>
  <c r="E18" i="13"/>
  <c r="C18" i="13"/>
  <c r="I17" i="13"/>
  <c r="G17" i="13"/>
  <c r="E17" i="13"/>
  <c r="C17" i="13"/>
  <c r="I16" i="13"/>
  <c r="G16" i="13"/>
  <c r="E16" i="13"/>
  <c r="C16" i="13"/>
  <c r="I15" i="13"/>
  <c r="G15" i="13"/>
  <c r="E15" i="13"/>
  <c r="C15" i="13"/>
  <c r="I14" i="13"/>
  <c r="G14" i="13"/>
  <c r="E14" i="13"/>
  <c r="C14" i="13"/>
  <c r="I13" i="13"/>
  <c r="G13" i="13"/>
  <c r="E13" i="13"/>
  <c r="C13" i="13"/>
  <c r="I12" i="13"/>
  <c r="G12" i="13"/>
  <c r="E12" i="13"/>
  <c r="C12" i="13"/>
  <c r="I11" i="13"/>
  <c r="G11" i="13"/>
  <c r="E11" i="13"/>
  <c r="C11" i="13"/>
  <c r="I10" i="13"/>
  <c r="G10" i="13"/>
  <c r="E10" i="13"/>
  <c r="C10" i="13"/>
  <c r="I9" i="13"/>
  <c r="G9" i="13"/>
  <c r="E9" i="13"/>
  <c r="C9" i="13"/>
  <c r="I8" i="13"/>
  <c r="G8" i="13"/>
  <c r="E8" i="13"/>
  <c r="C8" i="13"/>
  <c r="I7" i="13"/>
  <c r="G7" i="13"/>
  <c r="E7" i="13"/>
  <c r="C7" i="13"/>
  <c r="I6" i="13"/>
  <c r="G6" i="13"/>
  <c r="E6" i="13"/>
  <c r="C6" i="13"/>
  <c r="I5" i="13"/>
  <c r="G5" i="13"/>
  <c r="E5" i="13"/>
  <c r="C5" i="13"/>
  <c r="D77" i="8"/>
  <c r="E77" i="8"/>
  <c r="C77" i="8"/>
  <c r="C87" i="8" s="1"/>
  <c r="C30" i="12" s="1"/>
  <c r="E76" i="8"/>
  <c r="E87" i="8" s="1"/>
  <c r="E30" i="12" s="1"/>
  <c r="D76" i="8"/>
  <c r="D87" i="8" s="1"/>
  <c r="D30" i="12" s="1"/>
  <c r="D75" i="8"/>
  <c r="E75" i="8"/>
  <c r="C75" i="8"/>
  <c r="D74" i="8"/>
  <c r="E74" i="8"/>
  <c r="C74" i="8"/>
  <c r="D61" i="8"/>
  <c r="E61" i="8"/>
  <c r="C61" i="8"/>
  <c r="C68" i="8" s="1"/>
  <c r="C24" i="12" s="1"/>
  <c r="D59" i="8"/>
  <c r="E59" i="8"/>
  <c r="C59" i="8"/>
  <c r="D46" i="8"/>
  <c r="E46" i="8"/>
  <c r="C46" i="8"/>
  <c r="D60" i="8"/>
  <c r="E60" i="8"/>
  <c r="C60" i="8"/>
  <c r="D26" i="8"/>
  <c r="D44" i="8" s="1"/>
  <c r="E26" i="8"/>
  <c r="C26" i="8"/>
  <c r="C44" i="8" s="1"/>
  <c r="E25" i="8"/>
  <c r="E43" i="8" s="1"/>
  <c r="E78" i="8" s="1"/>
  <c r="E85" i="8" s="1"/>
  <c r="E29" i="12" s="1"/>
  <c r="D25" i="8"/>
  <c r="C25" i="8"/>
  <c r="C43" i="8" s="1"/>
  <c r="C78" i="8" s="1"/>
  <c r="C85" i="8" s="1"/>
  <c r="C29" i="12" s="1"/>
  <c r="D24" i="8"/>
  <c r="E24" i="8"/>
  <c r="E62" i="8" s="1"/>
  <c r="C24" i="8"/>
  <c r="C62" i="8" s="1"/>
  <c r="D22" i="8"/>
  <c r="E22" i="8"/>
  <c r="C22" i="8"/>
  <c r="D23" i="8"/>
  <c r="D38" i="8" s="1"/>
  <c r="D15" i="12" s="1"/>
  <c r="L31" i="12" s="1"/>
  <c r="E23" i="8"/>
  <c r="E36" i="8" s="1"/>
  <c r="E14" i="12" s="1"/>
  <c r="M27" i="12" s="1"/>
  <c r="C23" i="8"/>
  <c r="C38" i="8" s="1"/>
  <c r="C15" i="12" s="1"/>
  <c r="K31" i="12" s="1"/>
  <c r="D21" i="8"/>
  <c r="D45" i="8" s="1"/>
  <c r="D54" i="8" s="1"/>
  <c r="D20" i="12" s="1"/>
  <c r="E21" i="8"/>
  <c r="C21" i="8"/>
  <c r="D20" i="8"/>
  <c r="E20" i="8"/>
  <c r="E28" i="8" s="1"/>
  <c r="E10" i="12" s="1"/>
  <c r="C20" i="8"/>
  <c r="C28" i="8" s="1"/>
  <c r="C10" i="12" s="1"/>
  <c r="E10" i="8"/>
  <c r="E16" i="8" s="1"/>
  <c r="E8" i="12" s="1"/>
  <c r="D10" i="8"/>
  <c r="C10" i="8"/>
  <c r="D9" i="8"/>
  <c r="E9" i="8"/>
  <c r="E58" i="8" s="1"/>
  <c r="C9" i="8"/>
  <c r="C58" i="8" s="1"/>
  <c r="C64" i="8" s="1"/>
  <c r="D8" i="8"/>
  <c r="E8" i="8"/>
  <c r="C8" i="8"/>
  <c r="E7" i="8"/>
  <c r="D7" i="8"/>
  <c r="C7" i="8"/>
  <c r="E4" i="9"/>
  <c r="E5" i="9"/>
  <c r="E6" i="9"/>
  <c r="E7" i="9"/>
  <c r="E8" i="9"/>
  <c r="E9" i="9"/>
  <c r="E10" i="9"/>
  <c r="E11" i="9"/>
  <c r="E12" i="9"/>
  <c r="E13" i="9"/>
  <c r="E14" i="9"/>
  <c r="E15" i="9"/>
  <c r="E16" i="9"/>
  <c r="E17" i="9"/>
  <c r="E18" i="9"/>
  <c r="E19" i="9"/>
  <c r="E20" i="9"/>
  <c r="E21" i="9"/>
  <c r="E22" i="9"/>
  <c r="E23" i="9"/>
  <c r="E24" i="9"/>
  <c r="E25" i="9"/>
  <c r="E26" i="9"/>
  <c r="E27" i="9"/>
  <c r="E28" i="9"/>
  <c r="E29" i="9"/>
  <c r="E30" i="9"/>
  <c r="E31" i="9"/>
  <c r="E32" i="9"/>
  <c r="E33" i="9"/>
  <c r="E34" i="9"/>
  <c r="E35" i="9"/>
  <c r="E36" i="9"/>
  <c r="E37" i="9"/>
  <c r="E38" i="9"/>
  <c r="E39" i="9"/>
  <c r="E40" i="9"/>
  <c r="E41" i="9"/>
  <c r="E42" i="9"/>
  <c r="E43" i="9"/>
  <c r="E44" i="9"/>
  <c r="E45" i="9"/>
  <c r="E46" i="9"/>
  <c r="E47" i="9"/>
  <c r="E48" i="9"/>
  <c r="E49" i="9"/>
  <c r="E50" i="9"/>
  <c r="E51" i="9"/>
  <c r="E52" i="9"/>
  <c r="E53" i="9"/>
  <c r="E54" i="9"/>
  <c r="E55" i="9"/>
  <c r="E56" i="9"/>
  <c r="E57" i="9"/>
  <c r="E58" i="9"/>
  <c r="E59" i="9"/>
  <c r="E60" i="9"/>
  <c r="E61" i="9"/>
  <c r="E62" i="9"/>
  <c r="E63" i="9"/>
  <c r="E64" i="9"/>
  <c r="E65" i="9"/>
  <c r="E66" i="9"/>
  <c r="E67" i="9"/>
  <c r="E68" i="9"/>
  <c r="E69" i="9"/>
  <c r="E70" i="9"/>
  <c r="E71" i="9"/>
  <c r="E72" i="9"/>
  <c r="E73" i="9"/>
  <c r="E74" i="9"/>
  <c r="E75" i="9"/>
  <c r="E76" i="9"/>
  <c r="E77" i="9"/>
  <c r="E78" i="9"/>
  <c r="E79" i="9"/>
  <c r="E80" i="9"/>
  <c r="E81" i="9"/>
  <c r="E82" i="9"/>
  <c r="E83" i="9"/>
  <c r="E84" i="9"/>
  <c r="E85" i="9"/>
  <c r="E86" i="9"/>
  <c r="E87" i="9"/>
  <c r="E88" i="9"/>
  <c r="E89" i="9"/>
  <c r="E90" i="9"/>
  <c r="E91" i="9"/>
  <c r="E92" i="9"/>
  <c r="E93" i="9"/>
  <c r="E94" i="9"/>
  <c r="E95" i="9"/>
  <c r="E96" i="9"/>
  <c r="E97" i="9"/>
  <c r="E98" i="9"/>
  <c r="E99" i="9"/>
  <c r="E100" i="9"/>
  <c r="E101" i="9"/>
  <c r="E102" i="9"/>
  <c r="E103" i="9"/>
  <c r="E104" i="9"/>
  <c r="E105" i="9"/>
  <c r="E106" i="9"/>
  <c r="E107" i="9"/>
  <c r="E108" i="9"/>
  <c r="E109" i="9"/>
  <c r="E110" i="9"/>
  <c r="E111" i="9"/>
  <c r="E112" i="9"/>
  <c r="E113" i="9"/>
  <c r="E114" i="9"/>
  <c r="E115" i="9"/>
  <c r="E116" i="9"/>
  <c r="E117" i="9"/>
  <c r="E118" i="9"/>
  <c r="E119" i="9"/>
  <c r="E120" i="9"/>
  <c r="E121" i="9"/>
  <c r="E122" i="9"/>
  <c r="E123" i="9"/>
  <c r="E124" i="9"/>
  <c r="E125" i="9"/>
  <c r="E126" i="9"/>
  <c r="E127" i="9"/>
  <c r="E128" i="9"/>
  <c r="E129" i="9"/>
  <c r="E130" i="9"/>
  <c r="E131" i="9"/>
  <c r="E132" i="9"/>
  <c r="E133" i="9"/>
  <c r="E134" i="9"/>
  <c r="E135" i="9"/>
  <c r="E136" i="9"/>
  <c r="E137" i="9"/>
  <c r="E138" i="9"/>
  <c r="E139" i="9"/>
  <c r="E140" i="9"/>
  <c r="E141" i="9"/>
  <c r="E142" i="9"/>
  <c r="E143" i="9"/>
  <c r="E144" i="9"/>
  <c r="E145" i="9"/>
  <c r="E146" i="9"/>
  <c r="E147" i="9"/>
  <c r="E148" i="9"/>
  <c r="E149" i="9"/>
  <c r="E150" i="9"/>
  <c r="E151" i="9"/>
  <c r="E152" i="9"/>
  <c r="E153" i="9"/>
  <c r="E154" i="9"/>
  <c r="E155" i="9"/>
  <c r="E156" i="9"/>
  <c r="E157" i="9"/>
  <c r="E158" i="9"/>
  <c r="E159" i="9"/>
  <c r="E160" i="9"/>
  <c r="E161" i="9"/>
  <c r="E162" i="9"/>
  <c r="E163" i="9"/>
  <c r="E164" i="9"/>
  <c r="E165" i="9"/>
  <c r="E166" i="9"/>
  <c r="E167" i="9"/>
  <c r="E168" i="9"/>
  <c r="E169" i="9"/>
  <c r="E170" i="9"/>
  <c r="E171" i="9"/>
  <c r="E172" i="9"/>
  <c r="E173" i="9"/>
  <c r="E174" i="9"/>
  <c r="E175" i="9"/>
  <c r="E176" i="9"/>
  <c r="E177" i="9"/>
  <c r="E178" i="9"/>
  <c r="E179" i="9"/>
  <c r="E180" i="9"/>
  <c r="E181" i="9"/>
  <c r="E182" i="9"/>
  <c r="E183" i="9"/>
  <c r="E184" i="9"/>
  <c r="E185" i="9"/>
  <c r="E186" i="9"/>
  <c r="E187" i="9"/>
  <c r="E188" i="9"/>
  <c r="E189" i="9"/>
  <c r="E190" i="9"/>
  <c r="E191" i="9"/>
  <c r="E192" i="9"/>
  <c r="E193" i="9"/>
  <c r="E194" i="9"/>
  <c r="E195" i="9"/>
  <c r="E196" i="9"/>
  <c r="E197" i="9"/>
  <c r="E198" i="9"/>
  <c r="E199" i="9"/>
  <c r="E200" i="9"/>
  <c r="E201" i="9"/>
  <c r="E202" i="9"/>
  <c r="E203" i="9"/>
  <c r="E204" i="9"/>
  <c r="E205" i="9"/>
  <c r="E206" i="9"/>
  <c r="E207" i="9"/>
  <c r="E208" i="9"/>
  <c r="E209" i="9"/>
  <c r="E210" i="9"/>
  <c r="E211" i="9"/>
  <c r="E212" i="9"/>
  <c r="E213" i="9"/>
  <c r="E214" i="9"/>
  <c r="E215" i="9"/>
  <c r="E216" i="9"/>
  <c r="E217" i="9"/>
  <c r="E218" i="9"/>
  <c r="E219" i="9"/>
  <c r="E220" i="9"/>
  <c r="E221" i="9"/>
  <c r="E222" i="9"/>
  <c r="E223" i="9"/>
  <c r="E224" i="9"/>
  <c r="E225" i="9"/>
  <c r="E226" i="9"/>
  <c r="E227" i="9"/>
  <c r="E228" i="9"/>
  <c r="E229" i="9"/>
  <c r="E230" i="9"/>
  <c r="E231" i="9"/>
  <c r="E232" i="9"/>
  <c r="E233" i="9"/>
  <c r="E234" i="9"/>
  <c r="E235" i="9"/>
  <c r="E236" i="9"/>
  <c r="E237" i="9"/>
  <c r="E238" i="9"/>
  <c r="E239" i="9"/>
  <c r="E240" i="9"/>
  <c r="E241" i="9"/>
  <c r="E242" i="9"/>
  <c r="E243" i="9"/>
  <c r="E244" i="9"/>
  <c r="E245" i="9"/>
  <c r="E246" i="9"/>
  <c r="E247" i="9"/>
  <c r="E248" i="9"/>
  <c r="E249" i="9"/>
  <c r="E250" i="9"/>
  <c r="E251" i="9"/>
  <c r="E252" i="9"/>
  <c r="E253" i="9"/>
  <c r="E254" i="9"/>
  <c r="E255" i="9"/>
  <c r="E256" i="9"/>
  <c r="E257" i="9"/>
  <c r="E258" i="9"/>
  <c r="E259" i="9"/>
  <c r="E260" i="9"/>
  <c r="E261" i="9"/>
  <c r="E262" i="9"/>
  <c r="E263" i="9"/>
  <c r="E264" i="9"/>
  <c r="E265" i="9"/>
  <c r="E266" i="9"/>
  <c r="E267" i="9"/>
  <c r="E268" i="9"/>
  <c r="E269" i="9"/>
  <c r="E270" i="9"/>
  <c r="E271" i="9"/>
  <c r="E272" i="9"/>
  <c r="E273" i="9"/>
  <c r="E274" i="9"/>
  <c r="E275" i="9"/>
  <c r="E276" i="9"/>
  <c r="E277" i="9"/>
  <c r="E278" i="9"/>
  <c r="E279" i="9"/>
  <c r="E280" i="9"/>
  <c r="E281" i="9"/>
  <c r="E282" i="9"/>
  <c r="E283" i="9"/>
  <c r="E284" i="9"/>
  <c r="E285" i="9"/>
  <c r="E286" i="9"/>
  <c r="E287" i="9"/>
  <c r="E288" i="9"/>
  <c r="E289" i="9"/>
  <c r="E290" i="9"/>
  <c r="E291" i="9"/>
  <c r="E292" i="9"/>
  <c r="E293" i="9"/>
  <c r="E294" i="9"/>
  <c r="E295" i="9"/>
  <c r="E296" i="9"/>
  <c r="E297" i="9"/>
  <c r="E298" i="9"/>
  <c r="E299" i="9"/>
  <c r="E300" i="9"/>
  <c r="E301" i="9"/>
  <c r="E302" i="9"/>
  <c r="E303" i="9"/>
  <c r="E304" i="9"/>
  <c r="E305" i="9"/>
  <c r="E306" i="9"/>
  <c r="E307" i="9"/>
  <c r="E308" i="9"/>
  <c r="E309" i="9"/>
  <c r="E310" i="9"/>
  <c r="E311" i="9"/>
  <c r="E312" i="9"/>
  <c r="E313" i="9"/>
  <c r="E314" i="9"/>
  <c r="E315" i="9"/>
  <c r="E316" i="9"/>
  <c r="E317" i="9"/>
  <c r="E318" i="9"/>
  <c r="E319" i="9"/>
  <c r="E320" i="9"/>
  <c r="E321" i="9"/>
  <c r="E322" i="9"/>
  <c r="E323" i="9"/>
  <c r="E324" i="9"/>
  <c r="E325" i="9"/>
  <c r="E326" i="9"/>
  <c r="E327" i="9"/>
  <c r="E328" i="9"/>
  <c r="E329" i="9"/>
  <c r="E330" i="9"/>
  <c r="E331" i="9"/>
  <c r="E332" i="9"/>
  <c r="E333" i="9"/>
  <c r="E334" i="9"/>
  <c r="E335" i="9"/>
  <c r="E336" i="9"/>
  <c r="E337" i="9"/>
  <c r="E338" i="9"/>
  <c r="E339" i="9"/>
  <c r="E340" i="9"/>
  <c r="E341" i="9"/>
  <c r="E342" i="9"/>
  <c r="E343" i="9"/>
  <c r="E344" i="9"/>
  <c r="E345" i="9"/>
  <c r="E346" i="9"/>
  <c r="E347" i="9"/>
  <c r="E348" i="9"/>
  <c r="E349" i="9"/>
  <c r="E350" i="9"/>
  <c r="E351" i="9"/>
  <c r="E352" i="9"/>
  <c r="E353" i="9"/>
  <c r="E354" i="9"/>
  <c r="E355" i="9"/>
  <c r="E356" i="9"/>
  <c r="E357" i="9"/>
  <c r="E358" i="9"/>
  <c r="E359" i="9"/>
  <c r="E360" i="9"/>
  <c r="E361" i="9"/>
  <c r="E362" i="9"/>
  <c r="E363" i="9"/>
  <c r="E364" i="9"/>
  <c r="E365" i="9"/>
  <c r="E366" i="9"/>
  <c r="E367" i="9"/>
  <c r="E368" i="9"/>
  <c r="E369" i="9"/>
  <c r="E370" i="9"/>
  <c r="E371" i="9"/>
  <c r="E372" i="9"/>
  <c r="E373" i="9"/>
  <c r="E374" i="9"/>
  <c r="E375" i="9"/>
  <c r="E376" i="9"/>
  <c r="E377" i="9"/>
  <c r="E378" i="9"/>
  <c r="E379" i="9"/>
  <c r="E380" i="9"/>
  <c r="E381" i="9"/>
  <c r="E382" i="9"/>
  <c r="E383" i="9"/>
  <c r="E384" i="9"/>
  <c r="E385" i="9"/>
  <c r="E386" i="9"/>
  <c r="E387" i="9"/>
  <c r="E388" i="9"/>
  <c r="E389" i="9"/>
  <c r="E390" i="9"/>
  <c r="E391" i="9"/>
  <c r="E392" i="9"/>
  <c r="E393" i="9"/>
  <c r="E394" i="9"/>
  <c r="E395" i="9"/>
  <c r="E396" i="9"/>
  <c r="E397" i="9"/>
  <c r="E398" i="9"/>
  <c r="E399" i="9"/>
  <c r="E400" i="9"/>
  <c r="E401" i="9"/>
  <c r="E402" i="9"/>
  <c r="E403" i="9"/>
  <c r="E404" i="9"/>
  <c r="E405" i="9"/>
  <c r="E406" i="9"/>
  <c r="E407" i="9"/>
  <c r="E408" i="9"/>
  <c r="E409" i="9"/>
  <c r="E410" i="9"/>
  <c r="E411" i="9"/>
  <c r="E412" i="9"/>
  <c r="E413" i="9"/>
  <c r="E414" i="9"/>
  <c r="E415" i="9"/>
  <c r="E416" i="9"/>
  <c r="E417" i="9"/>
  <c r="E418" i="9"/>
  <c r="E419" i="9"/>
  <c r="E420" i="9"/>
  <c r="E421" i="9"/>
  <c r="E422" i="9"/>
  <c r="E423" i="9"/>
  <c r="E424" i="9"/>
  <c r="E425" i="9"/>
  <c r="E426" i="9"/>
  <c r="E427" i="9"/>
  <c r="E428" i="9"/>
  <c r="E429" i="9"/>
  <c r="E430" i="9"/>
  <c r="E431" i="9"/>
  <c r="E432" i="9"/>
  <c r="E433" i="9"/>
  <c r="E434" i="9"/>
  <c r="E435" i="9"/>
  <c r="E436" i="9"/>
  <c r="E437" i="9"/>
  <c r="E438" i="9"/>
  <c r="E439" i="9"/>
  <c r="E440" i="9"/>
  <c r="E441" i="9"/>
  <c r="E442" i="9"/>
  <c r="E443" i="9"/>
  <c r="E444" i="9"/>
  <c r="E445" i="9"/>
  <c r="E446" i="9"/>
  <c r="E447" i="9"/>
  <c r="E448" i="9"/>
  <c r="E449" i="9"/>
  <c r="E450" i="9"/>
  <c r="E451" i="9"/>
  <c r="E452" i="9"/>
  <c r="E453" i="9"/>
  <c r="E454" i="9"/>
  <c r="E455" i="9"/>
  <c r="E456" i="9"/>
  <c r="E457" i="9"/>
  <c r="E458" i="9"/>
  <c r="E459" i="9"/>
  <c r="E460" i="9"/>
  <c r="E461" i="9"/>
  <c r="E462" i="9"/>
  <c r="E463" i="9"/>
  <c r="E464" i="9"/>
  <c r="E465" i="9"/>
  <c r="E466" i="9"/>
  <c r="E467" i="9"/>
  <c r="E468" i="9"/>
  <c r="E469" i="9"/>
  <c r="E470" i="9"/>
  <c r="E471" i="9"/>
  <c r="E472" i="9"/>
  <c r="E473" i="9"/>
  <c r="E474" i="9"/>
  <c r="E475" i="9"/>
  <c r="E476" i="9"/>
  <c r="E477" i="9"/>
  <c r="E478" i="9"/>
  <c r="E479" i="9"/>
  <c r="E480" i="9"/>
  <c r="E481" i="9"/>
  <c r="E482" i="9"/>
  <c r="E483" i="9"/>
  <c r="E484" i="9"/>
  <c r="E485" i="9"/>
  <c r="E486" i="9"/>
  <c r="E487" i="9"/>
  <c r="E488" i="9"/>
  <c r="E489" i="9"/>
  <c r="E490" i="9"/>
  <c r="E491" i="9"/>
  <c r="E492" i="9"/>
  <c r="E493" i="9"/>
  <c r="E494" i="9"/>
  <c r="E495" i="9"/>
  <c r="E496" i="9"/>
  <c r="E497" i="9"/>
  <c r="E498" i="9"/>
  <c r="E499" i="9"/>
  <c r="E500" i="9"/>
  <c r="E501" i="9"/>
  <c r="E502" i="9"/>
  <c r="E503" i="9"/>
  <c r="E504" i="9"/>
  <c r="E505" i="9"/>
  <c r="E506" i="9"/>
  <c r="E507" i="9"/>
  <c r="E508" i="9"/>
  <c r="E509" i="9"/>
  <c r="E510" i="9"/>
  <c r="E511" i="9"/>
  <c r="E512" i="9"/>
  <c r="E513" i="9"/>
  <c r="E514" i="9"/>
  <c r="E515" i="9"/>
  <c r="E516" i="9"/>
  <c r="E517" i="9"/>
  <c r="E518" i="9"/>
  <c r="E519" i="9"/>
  <c r="E520" i="9"/>
  <c r="E521" i="9"/>
  <c r="E522" i="9"/>
  <c r="E523" i="9"/>
  <c r="E524" i="9"/>
  <c r="E525" i="9"/>
  <c r="E526" i="9"/>
  <c r="E527" i="9"/>
  <c r="E528" i="9"/>
  <c r="E529" i="9"/>
  <c r="E530" i="9"/>
  <c r="E531" i="9"/>
  <c r="E532" i="9"/>
  <c r="E533" i="9"/>
  <c r="E534" i="9"/>
  <c r="E535" i="9"/>
  <c r="E536" i="9"/>
  <c r="E537" i="9"/>
  <c r="E538" i="9"/>
  <c r="E539" i="9"/>
  <c r="E540" i="9"/>
  <c r="E541" i="9"/>
  <c r="E542" i="9"/>
  <c r="E543" i="9"/>
  <c r="E544" i="9"/>
  <c r="E545" i="9"/>
  <c r="E546" i="9"/>
  <c r="E547" i="9"/>
  <c r="E548" i="9"/>
  <c r="E549" i="9"/>
  <c r="E550" i="9"/>
  <c r="E551" i="9"/>
  <c r="E552" i="9"/>
  <c r="E553" i="9"/>
  <c r="E554" i="9"/>
  <c r="E555" i="9"/>
  <c r="E556" i="9"/>
  <c r="E557" i="9"/>
  <c r="E558" i="9"/>
  <c r="E559" i="9"/>
  <c r="E560" i="9"/>
  <c r="E561" i="9"/>
  <c r="E562" i="9"/>
  <c r="E563" i="9"/>
  <c r="E564" i="9"/>
  <c r="E565" i="9"/>
  <c r="E566" i="9"/>
  <c r="E567" i="9"/>
  <c r="E568" i="9"/>
  <c r="E569" i="9"/>
  <c r="E570" i="9"/>
  <c r="E571" i="9"/>
  <c r="E572" i="9"/>
  <c r="E573" i="9"/>
  <c r="E574" i="9"/>
  <c r="E575" i="9"/>
  <c r="E576" i="9"/>
  <c r="E577" i="9"/>
  <c r="E578" i="9"/>
  <c r="E579" i="9"/>
  <c r="E580" i="9"/>
  <c r="E581" i="9"/>
  <c r="E582" i="9"/>
  <c r="E583" i="9"/>
  <c r="E584" i="9"/>
  <c r="E585" i="9"/>
  <c r="E586" i="9"/>
  <c r="E587" i="9"/>
  <c r="E588" i="9"/>
  <c r="E589" i="9"/>
  <c r="E590" i="9"/>
  <c r="E591" i="9"/>
  <c r="E592" i="9"/>
  <c r="E593" i="9"/>
  <c r="E594" i="9"/>
  <c r="E595" i="9"/>
  <c r="E596" i="9"/>
  <c r="E597" i="9"/>
  <c r="E598" i="9"/>
  <c r="E599" i="9"/>
  <c r="E600" i="9"/>
  <c r="E601" i="9"/>
  <c r="E602" i="9"/>
  <c r="E603" i="9"/>
  <c r="E604" i="9"/>
  <c r="E605" i="9"/>
  <c r="E606" i="9"/>
  <c r="E607" i="9"/>
  <c r="E608" i="9"/>
  <c r="E609" i="9"/>
  <c r="E610" i="9"/>
  <c r="E611" i="9"/>
  <c r="E612" i="9"/>
  <c r="E613" i="9"/>
  <c r="E614" i="9"/>
  <c r="E615" i="9"/>
  <c r="E616" i="9"/>
  <c r="E617" i="9"/>
  <c r="E618" i="9"/>
  <c r="E619" i="9"/>
  <c r="E620" i="9"/>
  <c r="E621" i="9"/>
  <c r="E622" i="9"/>
  <c r="E623" i="9"/>
  <c r="E624" i="9"/>
  <c r="E625" i="9"/>
  <c r="E626" i="9"/>
  <c r="E627" i="9"/>
  <c r="E628" i="9"/>
  <c r="E629" i="9"/>
  <c r="E630" i="9"/>
  <c r="E631" i="9"/>
  <c r="E632" i="9"/>
  <c r="E633" i="9"/>
  <c r="E634" i="9"/>
  <c r="E635" i="9"/>
  <c r="E636" i="9"/>
  <c r="E637" i="9"/>
  <c r="E638" i="9"/>
  <c r="E639" i="9"/>
  <c r="E640" i="9"/>
  <c r="E641" i="9"/>
  <c r="E642" i="9"/>
  <c r="E643" i="9"/>
  <c r="E644" i="9"/>
  <c r="E645" i="9"/>
  <c r="E646" i="9"/>
  <c r="E647" i="9"/>
  <c r="E648" i="9"/>
  <c r="E649" i="9"/>
  <c r="E650" i="9"/>
  <c r="E651" i="9"/>
  <c r="E652" i="9"/>
  <c r="E653" i="9"/>
  <c r="E654" i="9"/>
  <c r="E655" i="9"/>
  <c r="E656" i="9"/>
  <c r="E657" i="9"/>
  <c r="E658" i="9"/>
  <c r="E659" i="9"/>
  <c r="E660" i="9"/>
  <c r="E661" i="9"/>
  <c r="E662" i="9"/>
  <c r="E663" i="9"/>
  <c r="E664" i="9"/>
  <c r="E665" i="9"/>
  <c r="E666" i="9"/>
  <c r="E667" i="9"/>
  <c r="E668" i="9"/>
  <c r="E669" i="9"/>
  <c r="E670" i="9"/>
  <c r="E671" i="9"/>
  <c r="E672" i="9"/>
  <c r="E673" i="9"/>
  <c r="E674" i="9"/>
  <c r="E675" i="9"/>
  <c r="E676" i="9"/>
  <c r="E677" i="9"/>
  <c r="E678" i="9"/>
  <c r="E679" i="9"/>
  <c r="E680" i="9"/>
  <c r="E681" i="9"/>
  <c r="E682" i="9"/>
  <c r="E683" i="9"/>
  <c r="E684" i="9"/>
  <c r="E685" i="9"/>
  <c r="E686" i="9"/>
  <c r="E687" i="9"/>
  <c r="E688" i="9"/>
  <c r="E689" i="9"/>
  <c r="E690" i="9"/>
  <c r="E691" i="9"/>
  <c r="E692" i="9"/>
  <c r="E693" i="9"/>
  <c r="E694" i="9"/>
  <c r="E695" i="9"/>
  <c r="E696" i="9"/>
  <c r="E697" i="9"/>
  <c r="E698" i="9"/>
  <c r="E699" i="9"/>
  <c r="E700" i="9"/>
  <c r="E701" i="9"/>
  <c r="E702" i="9"/>
  <c r="E703" i="9"/>
  <c r="E704" i="9"/>
  <c r="E705" i="9"/>
  <c r="E706" i="9"/>
  <c r="E707" i="9"/>
  <c r="E708" i="9"/>
  <c r="E709" i="9"/>
  <c r="E710" i="9"/>
  <c r="E711" i="9"/>
  <c r="E712" i="9"/>
  <c r="E713" i="9"/>
  <c r="E714" i="9"/>
  <c r="E715" i="9"/>
  <c r="E716" i="9"/>
  <c r="E717" i="9"/>
  <c r="E718" i="9"/>
  <c r="E719" i="9"/>
  <c r="E720" i="9"/>
  <c r="E721" i="9"/>
  <c r="E722" i="9"/>
  <c r="E723" i="9"/>
  <c r="E724" i="9"/>
  <c r="E725" i="9"/>
  <c r="E726" i="9"/>
  <c r="E727" i="9"/>
  <c r="E728" i="9"/>
  <c r="E729" i="9"/>
  <c r="E730" i="9"/>
  <c r="E731" i="9"/>
  <c r="E732" i="9"/>
  <c r="E733" i="9"/>
  <c r="E734" i="9"/>
  <c r="E735" i="9"/>
  <c r="E736" i="9"/>
  <c r="E737" i="9"/>
  <c r="E738" i="9"/>
  <c r="E739" i="9"/>
  <c r="E740" i="9"/>
  <c r="E741" i="9"/>
  <c r="E742" i="9"/>
  <c r="E743" i="9"/>
  <c r="E744" i="9"/>
  <c r="E745" i="9"/>
  <c r="E746" i="9"/>
  <c r="E747" i="9"/>
  <c r="E748" i="9"/>
  <c r="E749" i="9"/>
  <c r="E750" i="9"/>
  <c r="E751" i="9"/>
  <c r="E752" i="9"/>
  <c r="E753" i="9"/>
  <c r="E754" i="9"/>
  <c r="E755" i="9"/>
  <c r="E756" i="9"/>
  <c r="E757" i="9"/>
  <c r="E758" i="9"/>
  <c r="E759" i="9"/>
  <c r="E760" i="9"/>
  <c r="E761" i="9"/>
  <c r="E762" i="9"/>
  <c r="E763" i="9"/>
  <c r="E764" i="9"/>
  <c r="E765" i="9"/>
  <c r="E766" i="9"/>
  <c r="E767" i="9"/>
  <c r="E768" i="9"/>
  <c r="E769" i="9"/>
  <c r="E770" i="9"/>
  <c r="E771" i="9"/>
  <c r="E772" i="9"/>
  <c r="E773" i="9"/>
  <c r="E774" i="9"/>
  <c r="E775" i="9"/>
  <c r="E776" i="9"/>
  <c r="E777" i="9"/>
  <c r="E778" i="9"/>
  <c r="E779" i="9"/>
  <c r="E780" i="9"/>
  <c r="E781" i="9"/>
  <c r="E782" i="9"/>
  <c r="E783" i="9"/>
  <c r="E784" i="9"/>
  <c r="E785" i="9"/>
  <c r="E786" i="9"/>
  <c r="E787" i="9"/>
  <c r="E788" i="9"/>
  <c r="E789" i="9"/>
  <c r="E790" i="9"/>
  <c r="E791" i="9"/>
  <c r="E792" i="9"/>
  <c r="E793" i="9"/>
  <c r="E794" i="9"/>
  <c r="E795" i="9"/>
  <c r="E796" i="9"/>
  <c r="E797" i="9"/>
  <c r="E798" i="9"/>
  <c r="E799" i="9"/>
  <c r="E800" i="9"/>
  <c r="E801" i="9"/>
  <c r="E802" i="9"/>
  <c r="E803" i="9"/>
  <c r="E804" i="9"/>
  <c r="E805" i="9"/>
  <c r="E806" i="9"/>
  <c r="E807" i="9"/>
  <c r="E808" i="9"/>
  <c r="E809" i="9"/>
  <c r="E810" i="9"/>
  <c r="E811" i="9"/>
  <c r="E812" i="9"/>
  <c r="E813" i="9"/>
  <c r="E814" i="9"/>
  <c r="E815" i="9"/>
  <c r="E816" i="9"/>
  <c r="E817" i="9"/>
  <c r="E818" i="9"/>
  <c r="E819" i="9"/>
  <c r="E820" i="9"/>
  <c r="E821" i="9"/>
  <c r="E822" i="9"/>
  <c r="E823" i="9"/>
  <c r="E824" i="9"/>
  <c r="E825" i="9"/>
  <c r="E826" i="9"/>
  <c r="E827" i="9"/>
  <c r="E828" i="9"/>
  <c r="E829" i="9"/>
  <c r="E830" i="9"/>
  <c r="E831" i="9"/>
  <c r="E832" i="9"/>
  <c r="E833" i="9"/>
  <c r="E834" i="9"/>
  <c r="E835" i="9"/>
  <c r="E836" i="9"/>
  <c r="E837" i="9"/>
  <c r="E838" i="9"/>
  <c r="E839" i="9"/>
  <c r="E840" i="9"/>
  <c r="E841" i="9"/>
  <c r="E842" i="9"/>
  <c r="E843" i="9"/>
  <c r="E844" i="9"/>
  <c r="E845" i="9"/>
  <c r="E846" i="9"/>
  <c r="E847" i="9"/>
  <c r="E848" i="9"/>
  <c r="E849" i="9"/>
  <c r="E850" i="9"/>
  <c r="E851" i="9"/>
  <c r="E852" i="9"/>
  <c r="E853" i="9"/>
  <c r="E854" i="9"/>
  <c r="E855" i="9"/>
  <c r="E856" i="9"/>
  <c r="E857" i="9"/>
  <c r="E858" i="9"/>
  <c r="E859" i="9"/>
  <c r="E860" i="9"/>
  <c r="E861" i="9"/>
  <c r="E862" i="9"/>
  <c r="E863" i="9"/>
  <c r="E864" i="9"/>
  <c r="E865" i="9"/>
  <c r="E866" i="9"/>
  <c r="E867" i="9"/>
  <c r="E868" i="9"/>
  <c r="E869" i="9"/>
  <c r="E870" i="9"/>
  <c r="E871" i="9"/>
  <c r="E872" i="9"/>
  <c r="E873" i="9"/>
  <c r="E874" i="9"/>
  <c r="E875" i="9"/>
  <c r="E876" i="9"/>
  <c r="E877" i="9"/>
  <c r="E878" i="9"/>
  <c r="E879" i="9"/>
  <c r="E880" i="9"/>
  <c r="E881" i="9"/>
  <c r="E882" i="9"/>
  <c r="E883" i="9"/>
  <c r="E884" i="9"/>
  <c r="E885" i="9"/>
  <c r="E886" i="9"/>
  <c r="E887" i="9"/>
  <c r="E888" i="9"/>
  <c r="E889" i="9"/>
  <c r="E890" i="9"/>
  <c r="E891" i="9"/>
  <c r="E892" i="9"/>
  <c r="E893" i="9"/>
  <c r="E894" i="9"/>
  <c r="E895" i="9"/>
  <c r="E896" i="9"/>
  <c r="E897" i="9"/>
  <c r="E898" i="9"/>
  <c r="E899" i="9"/>
  <c r="E900" i="9"/>
  <c r="E901" i="9"/>
  <c r="E902" i="9"/>
  <c r="E903" i="9"/>
  <c r="E904" i="9"/>
  <c r="E905" i="9"/>
  <c r="E906" i="9"/>
  <c r="E907" i="9"/>
  <c r="E908" i="9"/>
  <c r="E909" i="9"/>
  <c r="E910" i="9"/>
  <c r="E911" i="9"/>
  <c r="E912" i="9"/>
  <c r="E913" i="9"/>
  <c r="E914" i="9"/>
  <c r="E915" i="9"/>
  <c r="E916" i="9"/>
  <c r="E917" i="9"/>
  <c r="E918" i="9"/>
  <c r="E919" i="9"/>
  <c r="E920" i="9"/>
  <c r="E921" i="9"/>
  <c r="E922" i="9"/>
  <c r="E923" i="9"/>
  <c r="E924" i="9"/>
  <c r="E925" i="9"/>
  <c r="E926" i="9"/>
  <c r="E927" i="9"/>
  <c r="E928" i="9"/>
  <c r="E929" i="9"/>
  <c r="E930" i="9"/>
  <c r="E931" i="9"/>
  <c r="E932" i="9"/>
  <c r="E933" i="9"/>
  <c r="E934" i="9"/>
  <c r="E935" i="9"/>
  <c r="E936" i="9"/>
  <c r="E937" i="9"/>
  <c r="E938" i="9"/>
  <c r="E939" i="9"/>
  <c r="E940" i="9"/>
  <c r="E941" i="9"/>
  <c r="E942" i="9"/>
  <c r="E943" i="9"/>
  <c r="E944" i="9"/>
  <c r="E945" i="9"/>
  <c r="E946" i="9"/>
  <c r="E947" i="9"/>
  <c r="E948" i="9"/>
  <c r="E949" i="9"/>
  <c r="E950" i="9"/>
  <c r="E951" i="9"/>
  <c r="E952" i="9"/>
  <c r="E953" i="9"/>
  <c r="E954" i="9"/>
  <c r="E955" i="9"/>
  <c r="E956" i="9"/>
  <c r="E957" i="9"/>
  <c r="E958" i="9"/>
  <c r="E959" i="9"/>
  <c r="E960" i="9"/>
  <c r="E961" i="9"/>
  <c r="E962" i="9"/>
  <c r="E963" i="9"/>
  <c r="E964" i="9"/>
  <c r="E965" i="9"/>
  <c r="E966" i="9"/>
  <c r="E967" i="9"/>
  <c r="E968" i="9"/>
  <c r="E969" i="9"/>
  <c r="E970" i="9"/>
  <c r="E971" i="9"/>
  <c r="E972" i="9"/>
  <c r="E973" i="9"/>
  <c r="E974" i="9"/>
  <c r="E975" i="9"/>
  <c r="E976" i="9"/>
  <c r="E977" i="9"/>
  <c r="E978" i="9"/>
  <c r="E979" i="9"/>
  <c r="E980" i="9"/>
  <c r="E981" i="9"/>
  <c r="E982" i="9"/>
  <c r="E983" i="9"/>
  <c r="E984" i="9"/>
  <c r="E985" i="9"/>
  <c r="E986" i="9"/>
  <c r="E987" i="9"/>
  <c r="E988" i="9"/>
  <c r="E989" i="9"/>
  <c r="E990" i="9"/>
  <c r="E991" i="9"/>
  <c r="E992" i="9"/>
  <c r="E993" i="9"/>
  <c r="E994" i="9"/>
  <c r="E995" i="9"/>
  <c r="E996" i="9"/>
  <c r="E997" i="9"/>
  <c r="E998" i="9"/>
  <c r="E999" i="9"/>
  <c r="E1000" i="9"/>
  <c r="E1001" i="9"/>
  <c r="E1002" i="9"/>
  <c r="E1003" i="9"/>
  <c r="E1004" i="9"/>
  <c r="E1005" i="9"/>
  <c r="E1006" i="9"/>
  <c r="E1007" i="9"/>
  <c r="E1008" i="9"/>
  <c r="E1009" i="9"/>
  <c r="E1010" i="9"/>
  <c r="E1011" i="9"/>
  <c r="E1012" i="9"/>
  <c r="E1013" i="9"/>
  <c r="E1014" i="9"/>
  <c r="E1015" i="9"/>
  <c r="E1016" i="9"/>
  <c r="E1017" i="9"/>
  <c r="E1018" i="9"/>
  <c r="E1019" i="9"/>
  <c r="E1020" i="9"/>
  <c r="E1021" i="9"/>
  <c r="E1022" i="9"/>
  <c r="E1023" i="9"/>
  <c r="E1024" i="9"/>
  <c r="E1025" i="9"/>
  <c r="E1026" i="9"/>
  <c r="E1027" i="9"/>
  <c r="E1028" i="9"/>
  <c r="E1029" i="9"/>
  <c r="E1030" i="9"/>
  <c r="E1031" i="9"/>
  <c r="E1032" i="9"/>
  <c r="E1033" i="9"/>
  <c r="E1034" i="9"/>
  <c r="E1035" i="9"/>
  <c r="E1036" i="9"/>
  <c r="E1037" i="9"/>
  <c r="E1038" i="9"/>
  <c r="E1039" i="9"/>
  <c r="E1040" i="9"/>
  <c r="E1041" i="9"/>
  <c r="E1042" i="9"/>
  <c r="E1043" i="9"/>
  <c r="E1044" i="9"/>
  <c r="E1045" i="9"/>
  <c r="E1046" i="9"/>
  <c r="E1047" i="9"/>
  <c r="E1048" i="9"/>
  <c r="E1049" i="9"/>
  <c r="E1050" i="9"/>
  <c r="E1051" i="9"/>
  <c r="E1052" i="9"/>
  <c r="E1053" i="9"/>
  <c r="E1054" i="9"/>
  <c r="E1055" i="9"/>
  <c r="E1056" i="9"/>
  <c r="E1057" i="9"/>
  <c r="E1058" i="9"/>
  <c r="E1059" i="9"/>
  <c r="E1060" i="9"/>
  <c r="E1061" i="9"/>
  <c r="E1062" i="9"/>
  <c r="E1063" i="9"/>
  <c r="E1064" i="9"/>
  <c r="E1065" i="9"/>
  <c r="E1066" i="9"/>
  <c r="E1067" i="9"/>
  <c r="E1068" i="9"/>
  <c r="E1069" i="9"/>
  <c r="E1070" i="9"/>
  <c r="E1071" i="9"/>
  <c r="E1072" i="9"/>
  <c r="E1073" i="9"/>
  <c r="E1074" i="9"/>
  <c r="E1075" i="9"/>
  <c r="E1076" i="9"/>
  <c r="E1077" i="9"/>
  <c r="E1078" i="9"/>
  <c r="E1079" i="9"/>
  <c r="E1080" i="9"/>
  <c r="E1081" i="9"/>
  <c r="E1082" i="9"/>
  <c r="E1083" i="9"/>
  <c r="E1084" i="9"/>
  <c r="E1085" i="9"/>
  <c r="E1086" i="9"/>
  <c r="E1087" i="9"/>
  <c r="E1088" i="9"/>
  <c r="E1089" i="9"/>
  <c r="E1090" i="9"/>
  <c r="E1091" i="9"/>
  <c r="E1092" i="9"/>
  <c r="E1093" i="9"/>
  <c r="E1094" i="9"/>
  <c r="E1095" i="9"/>
  <c r="E1096" i="9"/>
  <c r="E1097" i="9"/>
  <c r="E1098" i="9"/>
  <c r="E1099" i="9"/>
  <c r="E1100" i="9"/>
  <c r="E1101" i="9"/>
  <c r="E1102" i="9"/>
  <c r="E1103" i="9"/>
  <c r="E1104" i="9"/>
  <c r="E1105" i="9"/>
  <c r="E1106" i="9"/>
  <c r="E1107" i="9"/>
  <c r="E1108" i="9"/>
  <c r="E1109" i="9"/>
  <c r="E1110" i="9"/>
  <c r="E1111" i="9"/>
  <c r="E1112" i="9"/>
  <c r="E1113" i="9"/>
  <c r="E1114" i="9"/>
  <c r="E1115" i="9"/>
  <c r="E1116" i="9"/>
  <c r="E1117" i="9"/>
  <c r="E1118" i="9"/>
  <c r="E1119" i="9"/>
  <c r="E1120" i="9"/>
  <c r="E1121" i="9"/>
  <c r="E1122" i="9"/>
  <c r="E1123" i="9"/>
  <c r="E1124" i="9"/>
  <c r="E1125" i="9"/>
  <c r="E1126" i="9"/>
  <c r="E1127" i="9"/>
  <c r="E1128" i="9"/>
  <c r="E1129" i="9"/>
  <c r="E1130" i="9"/>
  <c r="E1131" i="9"/>
  <c r="E1132" i="9"/>
  <c r="E1133" i="9"/>
  <c r="E1134" i="9"/>
  <c r="E1135" i="9"/>
  <c r="E1136" i="9"/>
  <c r="E1137" i="9"/>
  <c r="E1138" i="9"/>
  <c r="E1139" i="9"/>
  <c r="E1140" i="9"/>
  <c r="E1141" i="9"/>
  <c r="E1142" i="9"/>
  <c r="E1143" i="9"/>
  <c r="E1144" i="9"/>
  <c r="E1145" i="9"/>
  <c r="E1146" i="9"/>
  <c r="E1147" i="9"/>
  <c r="E1148" i="9"/>
  <c r="E1149" i="9"/>
  <c r="E1150" i="9"/>
  <c r="E1151" i="9"/>
  <c r="E1152" i="9"/>
  <c r="E1153" i="9"/>
  <c r="E1154" i="9"/>
  <c r="E1155" i="9"/>
  <c r="E1156" i="9"/>
  <c r="E1157" i="9"/>
  <c r="E1158" i="9"/>
  <c r="E1159" i="9"/>
  <c r="E1160" i="9"/>
  <c r="E1161" i="9"/>
  <c r="E1162" i="9"/>
  <c r="E1163" i="9"/>
  <c r="E1164" i="9"/>
  <c r="E1165" i="9"/>
  <c r="E1166" i="9"/>
  <c r="E1167" i="9"/>
  <c r="E1168" i="9"/>
  <c r="E1169" i="9"/>
  <c r="E1170" i="9"/>
  <c r="E1171" i="9"/>
  <c r="E1172" i="9"/>
  <c r="E1173" i="9"/>
  <c r="E1174" i="9"/>
  <c r="E1175" i="9"/>
  <c r="E1176" i="9"/>
  <c r="E1177" i="9"/>
  <c r="E1178" i="9"/>
  <c r="E1179" i="9"/>
  <c r="E1180" i="9"/>
  <c r="E1181" i="9"/>
  <c r="E1182" i="9"/>
  <c r="E1183" i="9"/>
  <c r="E1184" i="9"/>
  <c r="E1185" i="9"/>
  <c r="E1186" i="9"/>
  <c r="E1187" i="9"/>
  <c r="E1188" i="9"/>
  <c r="E1189" i="9"/>
  <c r="E1190" i="9"/>
  <c r="E1191" i="9"/>
  <c r="E1192" i="9"/>
  <c r="E1193" i="9"/>
  <c r="E1194" i="9"/>
  <c r="E1195" i="9"/>
  <c r="E1196" i="9"/>
  <c r="E1197" i="9"/>
  <c r="E1198" i="9"/>
  <c r="E1199" i="9"/>
  <c r="E1200" i="9"/>
  <c r="E1201" i="9"/>
  <c r="E1202" i="9"/>
  <c r="E1203" i="9"/>
  <c r="E1204" i="9"/>
  <c r="E1205" i="9"/>
  <c r="E1206" i="9"/>
  <c r="E1207" i="9"/>
  <c r="E1208" i="9"/>
  <c r="E1209" i="9"/>
  <c r="E1210" i="9"/>
  <c r="E1211" i="9"/>
  <c r="E1212" i="9"/>
  <c r="E1213" i="9"/>
  <c r="E1214" i="9"/>
  <c r="E1215" i="9"/>
  <c r="E1216" i="9"/>
  <c r="E1217" i="9"/>
  <c r="E1218" i="9"/>
  <c r="E1219" i="9"/>
  <c r="E1220" i="9"/>
  <c r="E1221" i="9"/>
  <c r="E1222" i="9"/>
  <c r="E1223" i="9"/>
  <c r="E1224" i="9"/>
  <c r="E1225" i="9"/>
  <c r="E1226" i="9"/>
  <c r="E1227" i="9"/>
  <c r="E1228" i="9"/>
  <c r="E1229" i="9"/>
  <c r="E1230" i="9"/>
  <c r="E1231" i="9"/>
  <c r="E1232" i="9"/>
  <c r="E1233" i="9"/>
  <c r="E1234" i="9"/>
  <c r="E1235" i="9"/>
  <c r="E1236" i="9"/>
  <c r="E1237" i="9"/>
  <c r="E1238" i="9"/>
  <c r="E1239" i="9"/>
  <c r="E1240" i="9"/>
  <c r="E1241" i="9"/>
  <c r="E1242" i="9"/>
  <c r="E1243" i="9"/>
  <c r="E1244" i="9"/>
  <c r="E1245" i="9"/>
  <c r="E1246" i="9"/>
  <c r="E1247" i="9"/>
  <c r="E1248" i="9"/>
  <c r="E1249" i="9"/>
  <c r="E1250" i="9"/>
  <c r="E1251" i="9"/>
  <c r="E1252" i="9"/>
  <c r="E1253" i="9"/>
  <c r="E1254" i="9"/>
  <c r="E1255" i="9"/>
  <c r="E1256" i="9"/>
  <c r="E1257" i="9"/>
  <c r="E1258" i="9"/>
  <c r="E1259" i="9"/>
  <c r="E1260" i="9"/>
  <c r="C4" i="9"/>
  <c r="C5" i="9"/>
  <c r="C6" i="9"/>
  <c r="C7" i="9"/>
  <c r="C8" i="9"/>
  <c r="C9" i="9"/>
  <c r="C10" i="9"/>
  <c r="C11" i="9"/>
  <c r="C12" i="9"/>
  <c r="C13" i="9"/>
  <c r="C14" i="9"/>
  <c r="C15" i="9"/>
  <c r="C16" i="9"/>
  <c r="C17" i="9"/>
  <c r="C18" i="9"/>
  <c r="C19" i="9"/>
  <c r="C20" i="9"/>
  <c r="C21" i="9"/>
  <c r="C22" i="9"/>
  <c r="C23" i="9"/>
  <c r="C24" i="9"/>
  <c r="C25" i="9"/>
  <c r="C26" i="9"/>
  <c r="C27" i="9"/>
  <c r="C28" i="9"/>
  <c r="C29" i="9"/>
  <c r="C30" i="9"/>
  <c r="C31" i="9"/>
  <c r="C32" i="9"/>
  <c r="C33" i="9"/>
  <c r="C34" i="9"/>
  <c r="C35" i="9"/>
  <c r="C36" i="9"/>
  <c r="C37" i="9"/>
  <c r="C38" i="9"/>
  <c r="C39" i="9"/>
  <c r="C40" i="9"/>
  <c r="C41" i="9"/>
  <c r="C42" i="9"/>
  <c r="C43" i="9"/>
  <c r="C44" i="9"/>
  <c r="C45" i="9"/>
  <c r="C46" i="9"/>
  <c r="C47" i="9"/>
  <c r="C48" i="9"/>
  <c r="C49" i="9"/>
  <c r="C50" i="9"/>
  <c r="C51" i="9"/>
  <c r="C52" i="9"/>
  <c r="C53" i="9"/>
  <c r="C54" i="9"/>
  <c r="C55" i="9"/>
  <c r="C56" i="9"/>
  <c r="C57" i="9"/>
  <c r="C58" i="9"/>
  <c r="C59" i="9"/>
  <c r="C60" i="9"/>
  <c r="C61" i="9"/>
  <c r="C62" i="9"/>
  <c r="C63" i="9"/>
  <c r="C64" i="9"/>
  <c r="C65" i="9"/>
  <c r="C66" i="9"/>
  <c r="C67" i="9"/>
  <c r="C68" i="9"/>
  <c r="C69" i="9"/>
  <c r="C70" i="9"/>
  <c r="C71" i="9"/>
  <c r="C72" i="9"/>
  <c r="C73" i="9"/>
  <c r="C74" i="9"/>
  <c r="C75" i="9"/>
  <c r="C76" i="9"/>
  <c r="C77" i="9"/>
  <c r="C78" i="9"/>
  <c r="C79" i="9"/>
  <c r="C80" i="9"/>
  <c r="C81" i="9"/>
  <c r="C82" i="9"/>
  <c r="C83" i="9"/>
  <c r="C84" i="9"/>
  <c r="C85" i="9"/>
  <c r="C86" i="9"/>
  <c r="C87" i="9"/>
  <c r="C88" i="9"/>
  <c r="C89" i="9"/>
  <c r="C90" i="9"/>
  <c r="C91" i="9"/>
  <c r="C92" i="9"/>
  <c r="C93" i="9"/>
  <c r="C94" i="9"/>
  <c r="C95" i="9"/>
  <c r="C96" i="9"/>
  <c r="C97" i="9"/>
  <c r="C98" i="9"/>
  <c r="C99" i="9"/>
  <c r="C100" i="9"/>
  <c r="C101" i="9"/>
  <c r="C102" i="9"/>
  <c r="C103" i="9"/>
  <c r="C104" i="9"/>
  <c r="C105" i="9"/>
  <c r="C106" i="9"/>
  <c r="C107" i="9"/>
  <c r="C108" i="9"/>
  <c r="C109" i="9"/>
  <c r="C110" i="9"/>
  <c r="C111" i="9"/>
  <c r="C112" i="9"/>
  <c r="C113" i="9"/>
  <c r="C114" i="9"/>
  <c r="C115" i="9"/>
  <c r="C116" i="9"/>
  <c r="C117" i="9"/>
  <c r="C118" i="9"/>
  <c r="C119" i="9"/>
  <c r="C120" i="9"/>
  <c r="C121" i="9"/>
  <c r="C122" i="9"/>
  <c r="C123" i="9"/>
  <c r="C124" i="9"/>
  <c r="C125" i="9"/>
  <c r="C126" i="9"/>
  <c r="C127" i="9"/>
  <c r="C128" i="9"/>
  <c r="C129" i="9"/>
  <c r="C130" i="9"/>
  <c r="C131" i="9"/>
  <c r="C132" i="9"/>
  <c r="C133" i="9"/>
  <c r="C134" i="9"/>
  <c r="C135" i="9"/>
  <c r="C136" i="9"/>
  <c r="C137" i="9"/>
  <c r="C138" i="9"/>
  <c r="C139" i="9"/>
  <c r="C140" i="9"/>
  <c r="C141" i="9"/>
  <c r="C142" i="9"/>
  <c r="C143" i="9"/>
  <c r="C144" i="9"/>
  <c r="C145" i="9"/>
  <c r="C146" i="9"/>
  <c r="C147" i="9"/>
  <c r="C148" i="9"/>
  <c r="C149" i="9"/>
  <c r="C150" i="9"/>
  <c r="C151" i="9"/>
  <c r="C152" i="9"/>
  <c r="C153" i="9"/>
  <c r="C154" i="9"/>
  <c r="C155" i="9"/>
  <c r="C156" i="9"/>
  <c r="C157" i="9"/>
  <c r="C158" i="9"/>
  <c r="C159" i="9"/>
  <c r="C160" i="9"/>
  <c r="C161" i="9"/>
  <c r="C162" i="9"/>
  <c r="C163" i="9"/>
  <c r="C164" i="9"/>
  <c r="C165" i="9"/>
  <c r="C166" i="9"/>
  <c r="C167" i="9"/>
  <c r="C168" i="9"/>
  <c r="C169" i="9"/>
  <c r="C170" i="9"/>
  <c r="C171" i="9"/>
  <c r="C172" i="9"/>
  <c r="C173" i="9"/>
  <c r="C174" i="9"/>
  <c r="C175" i="9"/>
  <c r="C176" i="9"/>
  <c r="C177" i="9"/>
  <c r="C178" i="9"/>
  <c r="C179" i="9"/>
  <c r="C180" i="9"/>
  <c r="C181" i="9"/>
  <c r="C182" i="9"/>
  <c r="C183" i="9"/>
  <c r="C184" i="9"/>
  <c r="C185" i="9"/>
  <c r="C186" i="9"/>
  <c r="C187" i="9"/>
  <c r="C188" i="9"/>
  <c r="C189" i="9"/>
  <c r="C190" i="9"/>
  <c r="C191" i="9"/>
  <c r="C192" i="9"/>
  <c r="C193" i="9"/>
  <c r="C194" i="9"/>
  <c r="C195" i="9"/>
  <c r="C196" i="9"/>
  <c r="C197" i="9"/>
  <c r="C198" i="9"/>
  <c r="C199" i="9"/>
  <c r="C200" i="9"/>
  <c r="C201" i="9"/>
  <c r="C202" i="9"/>
  <c r="C203" i="9"/>
  <c r="C204" i="9"/>
  <c r="C205" i="9"/>
  <c r="C206" i="9"/>
  <c r="C207" i="9"/>
  <c r="C208" i="9"/>
  <c r="C209" i="9"/>
  <c r="C210" i="9"/>
  <c r="C211" i="9"/>
  <c r="C212" i="9"/>
  <c r="C213" i="9"/>
  <c r="C214" i="9"/>
  <c r="C215" i="9"/>
  <c r="C216" i="9"/>
  <c r="C217" i="9"/>
  <c r="C218" i="9"/>
  <c r="C219" i="9"/>
  <c r="C220" i="9"/>
  <c r="C221" i="9"/>
  <c r="C222" i="9"/>
  <c r="C223" i="9"/>
  <c r="C224" i="9"/>
  <c r="C225" i="9"/>
  <c r="C226" i="9"/>
  <c r="C227" i="9"/>
  <c r="C228" i="9"/>
  <c r="C229" i="9"/>
  <c r="C230" i="9"/>
  <c r="C231" i="9"/>
  <c r="C232" i="9"/>
  <c r="C233" i="9"/>
  <c r="C234" i="9"/>
  <c r="C235" i="9"/>
  <c r="C236" i="9"/>
  <c r="C237" i="9"/>
  <c r="C238" i="9"/>
  <c r="C239" i="9"/>
  <c r="C240" i="9"/>
  <c r="C241" i="9"/>
  <c r="C242" i="9"/>
  <c r="C243" i="9"/>
  <c r="C244" i="9"/>
  <c r="C245" i="9"/>
  <c r="C246" i="9"/>
  <c r="C247" i="9"/>
  <c r="C248" i="9"/>
  <c r="C249" i="9"/>
  <c r="C250" i="9"/>
  <c r="C251" i="9"/>
  <c r="C252" i="9"/>
  <c r="C253" i="9"/>
  <c r="C254" i="9"/>
  <c r="C255" i="9"/>
  <c r="C256" i="9"/>
  <c r="C257" i="9"/>
  <c r="C258" i="9"/>
  <c r="C259" i="9"/>
  <c r="C260" i="9"/>
  <c r="C261" i="9"/>
  <c r="C262" i="9"/>
  <c r="C263" i="9"/>
  <c r="C264" i="9"/>
  <c r="C265" i="9"/>
  <c r="C266" i="9"/>
  <c r="C267" i="9"/>
  <c r="C268" i="9"/>
  <c r="C269" i="9"/>
  <c r="C270" i="9"/>
  <c r="C271" i="9"/>
  <c r="C272" i="9"/>
  <c r="C273" i="9"/>
  <c r="C274" i="9"/>
  <c r="C275" i="9"/>
  <c r="C276" i="9"/>
  <c r="C277" i="9"/>
  <c r="C278" i="9"/>
  <c r="C279" i="9"/>
  <c r="C280" i="9"/>
  <c r="C281" i="9"/>
  <c r="C282" i="9"/>
  <c r="C283" i="9"/>
  <c r="C284" i="9"/>
  <c r="C285" i="9"/>
  <c r="C286" i="9"/>
  <c r="C287" i="9"/>
  <c r="C288" i="9"/>
  <c r="C289" i="9"/>
  <c r="C290" i="9"/>
  <c r="C291" i="9"/>
  <c r="C292" i="9"/>
  <c r="C293" i="9"/>
  <c r="C294" i="9"/>
  <c r="C295" i="9"/>
  <c r="C296" i="9"/>
  <c r="C297" i="9"/>
  <c r="C298" i="9"/>
  <c r="C299" i="9"/>
  <c r="C300" i="9"/>
  <c r="C301" i="9"/>
  <c r="C302" i="9"/>
  <c r="C303" i="9"/>
  <c r="C304" i="9"/>
  <c r="C305" i="9"/>
  <c r="C306" i="9"/>
  <c r="C307" i="9"/>
  <c r="C308" i="9"/>
  <c r="C309" i="9"/>
  <c r="C310" i="9"/>
  <c r="C311" i="9"/>
  <c r="C312" i="9"/>
  <c r="C313" i="9"/>
  <c r="C314" i="9"/>
  <c r="C315" i="9"/>
  <c r="C316" i="9"/>
  <c r="C317" i="9"/>
  <c r="C318" i="9"/>
  <c r="C319" i="9"/>
  <c r="C320" i="9"/>
  <c r="C321" i="9"/>
  <c r="C322" i="9"/>
  <c r="C323" i="9"/>
  <c r="C324" i="9"/>
  <c r="C325" i="9"/>
  <c r="C326" i="9"/>
  <c r="C327" i="9"/>
  <c r="C328" i="9"/>
  <c r="C329" i="9"/>
  <c r="C330" i="9"/>
  <c r="C331" i="9"/>
  <c r="C332" i="9"/>
  <c r="C333" i="9"/>
  <c r="C334" i="9"/>
  <c r="C335" i="9"/>
  <c r="C336" i="9"/>
  <c r="C337" i="9"/>
  <c r="C338" i="9"/>
  <c r="C339" i="9"/>
  <c r="C340" i="9"/>
  <c r="C341" i="9"/>
  <c r="C342" i="9"/>
  <c r="C343" i="9"/>
  <c r="C344" i="9"/>
  <c r="C345" i="9"/>
  <c r="C346" i="9"/>
  <c r="C347" i="9"/>
  <c r="C348" i="9"/>
  <c r="C349" i="9"/>
  <c r="C350" i="9"/>
  <c r="C351" i="9"/>
  <c r="C352" i="9"/>
  <c r="C353" i="9"/>
  <c r="C354" i="9"/>
  <c r="C355" i="9"/>
  <c r="C356" i="9"/>
  <c r="C357" i="9"/>
  <c r="C358" i="9"/>
  <c r="C359" i="9"/>
  <c r="C360" i="9"/>
  <c r="C361" i="9"/>
  <c r="C362" i="9"/>
  <c r="C363" i="9"/>
  <c r="C364" i="9"/>
  <c r="C365" i="9"/>
  <c r="C366" i="9"/>
  <c r="C367" i="9"/>
  <c r="C368" i="9"/>
  <c r="C369" i="9"/>
  <c r="C370" i="9"/>
  <c r="C371" i="9"/>
  <c r="C372" i="9"/>
  <c r="C373" i="9"/>
  <c r="C374" i="9"/>
  <c r="C375" i="9"/>
  <c r="C376" i="9"/>
  <c r="C377" i="9"/>
  <c r="C378" i="9"/>
  <c r="C379" i="9"/>
  <c r="C380" i="9"/>
  <c r="C381" i="9"/>
  <c r="C382" i="9"/>
  <c r="C383" i="9"/>
  <c r="C384" i="9"/>
  <c r="C385" i="9"/>
  <c r="C386" i="9"/>
  <c r="C387" i="9"/>
  <c r="C388" i="9"/>
  <c r="C389" i="9"/>
  <c r="C390" i="9"/>
  <c r="C391" i="9"/>
  <c r="C392" i="9"/>
  <c r="C393" i="9"/>
  <c r="C394" i="9"/>
  <c r="C395" i="9"/>
  <c r="C396" i="9"/>
  <c r="C397" i="9"/>
  <c r="C398" i="9"/>
  <c r="C399" i="9"/>
  <c r="C400" i="9"/>
  <c r="C401" i="9"/>
  <c r="C402" i="9"/>
  <c r="C403" i="9"/>
  <c r="C404" i="9"/>
  <c r="C405" i="9"/>
  <c r="C406" i="9"/>
  <c r="C407" i="9"/>
  <c r="C408" i="9"/>
  <c r="C409" i="9"/>
  <c r="C410" i="9"/>
  <c r="C411" i="9"/>
  <c r="C412" i="9"/>
  <c r="C413" i="9"/>
  <c r="C414" i="9"/>
  <c r="C415" i="9"/>
  <c r="C416" i="9"/>
  <c r="C417" i="9"/>
  <c r="C418" i="9"/>
  <c r="C419" i="9"/>
  <c r="C420" i="9"/>
  <c r="C421" i="9"/>
  <c r="C422" i="9"/>
  <c r="C423" i="9"/>
  <c r="C424" i="9"/>
  <c r="C425" i="9"/>
  <c r="C426" i="9"/>
  <c r="C427" i="9"/>
  <c r="C428" i="9"/>
  <c r="C429" i="9"/>
  <c r="C430" i="9"/>
  <c r="C431" i="9"/>
  <c r="C432" i="9"/>
  <c r="C433" i="9"/>
  <c r="C434" i="9"/>
  <c r="C435" i="9"/>
  <c r="C436" i="9"/>
  <c r="C437" i="9"/>
  <c r="C438" i="9"/>
  <c r="C439" i="9"/>
  <c r="C440" i="9"/>
  <c r="C441" i="9"/>
  <c r="C442" i="9"/>
  <c r="C443" i="9"/>
  <c r="C444" i="9"/>
  <c r="C445" i="9"/>
  <c r="C446" i="9"/>
  <c r="C447" i="9"/>
  <c r="C448" i="9"/>
  <c r="C449" i="9"/>
  <c r="C450" i="9"/>
  <c r="C451" i="9"/>
  <c r="C452" i="9"/>
  <c r="C453" i="9"/>
  <c r="C454" i="9"/>
  <c r="C455" i="9"/>
  <c r="C456" i="9"/>
  <c r="C457" i="9"/>
  <c r="C458" i="9"/>
  <c r="C459" i="9"/>
  <c r="C460" i="9"/>
  <c r="C461" i="9"/>
  <c r="C462" i="9"/>
  <c r="C463" i="9"/>
  <c r="C464" i="9"/>
  <c r="C465" i="9"/>
  <c r="C466" i="9"/>
  <c r="C467" i="9"/>
  <c r="C468" i="9"/>
  <c r="C469" i="9"/>
  <c r="C470" i="9"/>
  <c r="C471" i="9"/>
  <c r="C472" i="9"/>
  <c r="C473" i="9"/>
  <c r="C474" i="9"/>
  <c r="C475" i="9"/>
  <c r="C476" i="9"/>
  <c r="C477" i="9"/>
  <c r="C478" i="9"/>
  <c r="C479" i="9"/>
  <c r="C480" i="9"/>
  <c r="C481" i="9"/>
  <c r="C482" i="9"/>
  <c r="C483" i="9"/>
  <c r="C484" i="9"/>
  <c r="C485" i="9"/>
  <c r="C486" i="9"/>
  <c r="C487" i="9"/>
  <c r="C488" i="9"/>
  <c r="C489" i="9"/>
  <c r="C490" i="9"/>
  <c r="C491" i="9"/>
  <c r="C492" i="9"/>
  <c r="C493" i="9"/>
  <c r="C494" i="9"/>
  <c r="C495" i="9"/>
  <c r="C496" i="9"/>
  <c r="C497" i="9"/>
  <c r="C498" i="9"/>
  <c r="C499" i="9"/>
  <c r="C500" i="9"/>
  <c r="C501" i="9"/>
  <c r="C502" i="9"/>
  <c r="C503" i="9"/>
  <c r="C504" i="9"/>
  <c r="C505" i="9"/>
  <c r="C506" i="9"/>
  <c r="C507" i="9"/>
  <c r="C508" i="9"/>
  <c r="C509" i="9"/>
  <c r="C510" i="9"/>
  <c r="C511" i="9"/>
  <c r="C512" i="9"/>
  <c r="C513" i="9"/>
  <c r="C514" i="9"/>
  <c r="C515" i="9"/>
  <c r="C516" i="9"/>
  <c r="C517" i="9"/>
  <c r="C518" i="9"/>
  <c r="C519" i="9"/>
  <c r="C520" i="9"/>
  <c r="C521" i="9"/>
  <c r="C522" i="9"/>
  <c r="C523" i="9"/>
  <c r="C524" i="9"/>
  <c r="C525" i="9"/>
  <c r="C526" i="9"/>
  <c r="C527" i="9"/>
  <c r="C528" i="9"/>
  <c r="C529" i="9"/>
  <c r="C530" i="9"/>
  <c r="C531" i="9"/>
  <c r="C532" i="9"/>
  <c r="C533" i="9"/>
  <c r="C534" i="9"/>
  <c r="C535" i="9"/>
  <c r="C536" i="9"/>
  <c r="C537" i="9"/>
  <c r="C538" i="9"/>
  <c r="C539" i="9"/>
  <c r="C540" i="9"/>
  <c r="C541" i="9"/>
  <c r="C542" i="9"/>
  <c r="C543" i="9"/>
  <c r="C544" i="9"/>
  <c r="C545" i="9"/>
  <c r="C546" i="9"/>
  <c r="C547" i="9"/>
  <c r="C548" i="9"/>
  <c r="C549" i="9"/>
  <c r="C550" i="9"/>
  <c r="C551" i="9"/>
  <c r="C552" i="9"/>
  <c r="C553" i="9"/>
  <c r="C554" i="9"/>
  <c r="C555" i="9"/>
  <c r="C556" i="9"/>
  <c r="C557" i="9"/>
  <c r="C558" i="9"/>
  <c r="C559" i="9"/>
  <c r="C560" i="9"/>
  <c r="C561" i="9"/>
  <c r="C562" i="9"/>
  <c r="C563" i="9"/>
  <c r="C564" i="9"/>
  <c r="C565" i="9"/>
  <c r="C566" i="9"/>
  <c r="C567" i="9"/>
  <c r="C568" i="9"/>
  <c r="C569" i="9"/>
  <c r="C570" i="9"/>
  <c r="C571" i="9"/>
  <c r="C572" i="9"/>
  <c r="C573" i="9"/>
  <c r="C574" i="9"/>
  <c r="C575" i="9"/>
  <c r="C576" i="9"/>
  <c r="C577" i="9"/>
  <c r="C578" i="9"/>
  <c r="C579" i="9"/>
  <c r="C580" i="9"/>
  <c r="C581" i="9"/>
  <c r="C582" i="9"/>
  <c r="C583" i="9"/>
  <c r="C584" i="9"/>
  <c r="C585" i="9"/>
  <c r="C586" i="9"/>
  <c r="C587" i="9"/>
  <c r="C588" i="9"/>
  <c r="C589" i="9"/>
  <c r="C590" i="9"/>
  <c r="C591" i="9"/>
  <c r="C592" i="9"/>
  <c r="C593" i="9"/>
  <c r="C594" i="9"/>
  <c r="C595" i="9"/>
  <c r="C596" i="9"/>
  <c r="C597" i="9"/>
  <c r="C598" i="9"/>
  <c r="C599" i="9"/>
  <c r="C600" i="9"/>
  <c r="C601" i="9"/>
  <c r="C602" i="9"/>
  <c r="C603" i="9"/>
  <c r="C604" i="9"/>
  <c r="C605" i="9"/>
  <c r="C606" i="9"/>
  <c r="C607" i="9"/>
  <c r="C608" i="9"/>
  <c r="C609" i="9"/>
  <c r="C610" i="9"/>
  <c r="C611" i="9"/>
  <c r="C612" i="9"/>
  <c r="C613" i="9"/>
  <c r="C614" i="9"/>
  <c r="C615" i="9"/>
  <c r="C616" i="9"/>
  <c r="C617" i="9"/>
  <c r="C618" i="9"/>
  <c r="C619" i="9"/>
  <c r="C620" i="9"/>
  <c r="C621" i="9"/>
  <c r="C622" i="9"/>
  <c r="C623" i="9"/>
  <c r="C624" i="9"/>
  <c r="C625" i="9"/>
  <c r="C626" i="9"/>
  <c r="C627" i="9"/>
  <c r="C628" i="9"/>
  <c r="C629" i="9"/>
  <c r="C630" i="9"/>
  <c r="C631" i="9"/>
  <c r="C632" i="9"/>
  <c r="C633" i="9"/>
  <c r="C634" i="9"/>
  <c r="C635" i="9"/>
  <c r="C636" i="9"/>
  <c r="C637" i="9"/>
  <c r="C638" i="9"/>
  <c r="C639" i="9"/>
  <c r="C640" i="9"/>
  <c r="C641" i="9"/>
  <c r="C642" i="9"/>
  <c r="C643" i="9"/>
  <c r="C644" i="9"/>
  <c r="C645" i="9"/>
  <c r="C646" i="9"/>
  <c r="C647" i="9"/>
  <c r="C648" i="9"/>
  <c r="C649" i="9"/>
  <c r="C650" i="9"/>
  <c r="C651" i="9"/>
  <c r="C652" i="9"/>
  <c r="C653" i="9"/>
  <c r="C654" i="9"/>
  <c r="C655" i="9"/>
  <c r="C656" i="9"/>
  <c r="C657" i="9"/>
  <c r="C658" i="9"/>
  <c r="C659" i="9"/>
  <c r="C660" i="9"/>
  <c r="C661" i="9"/>
  <c r="C662" i="9"/>
  <c r="C663" i="9"/>
  <c r="C664" i="9"/>
  <c r="C665" i="9"/>
  <c r="C666" i="9"/>
  <c r="C667" i="9"/>
  <c r="C668" i="9"/>
  <c r="C669" i="9"/>
  <c r="C670" i="9"/>
  <c r="C671" i="9"/>
  <c r="C672" i="9"/>
  <c r="C673" i="9"/>
  <c r="C674" i="9"/>
  <c r="C675" i="9"/>
  <c r="C676" i="9"/>
  <c r="C677" i="9"/>
  <c r="C678" i="9"/>
  <c r="C679" i="9"/>
  <c r="C680" i="9"/>
  <c r="C681" i="9"/>
  <c r="C682" i="9"/>
  <c r="C683" i="9"/>
  <c r="C684" i="9"/>
  <c r="C685" i="9"/>
  <c r="C686" i="9"/>
  <c r="C687" i="9"/>
  <c r="C688" i="9"/>
  <c r="C689" i="9"/>
  <c r="C690" i="9"/>
  <c r="C691" i="9"/>
  <c r="C692" i="9"/>
  <c r="C693" i="9"/>
  <c r="C694" i="9"/>
  <c r="C695" i="9"/>
  <c r="C696" i="9"/>
  <c r="C697" i="9"/>
  <c r="C698" i="9"/>
  <c r="C699" i="9"/>
  <c r="C700" i="9"/>
  <c r="C701" i="9"/>
  <c r="C702" i="9"/>
  <c r="C703" i="9"/>
  <c r="C704" i="9"/>
  <c r="C705" i="9"/>
  <c r="C706" i="9"/>
  <c r="C707" i="9"/>
  <c r="C708" i="9"/>
  <c r="C709" i="9"/>
  <c r="C710" i="9"/>
  <c r="C711" i="9"/>
  <c r="C712" i="9"/>
  <c r="C713" i="9"/>
  <c r="C714" i="9"/>
  <c r="C715" i="9"/>
  <c r="C716" i="9"/>
  <c r="C717" i="9"/>
  <c r="C718" i="9"/>
  <c r="C719" i="9"/>
  <c r="C720" i="9"/>
  <c r="C721" i="9"/>
  <c r="C722" i="9"/>
  <c r="C723" i="9"/>
  <c r="C724" i="9"/>
  <c r="C725" i="9"/>
  <c r="C726" i="9"/>
  <c r="C727" i="9"/>
  <c r="C728" i="9"/>
  <c r="C729" i="9"/>
  <c r="C730" i="9"/>
  <c r="C731" i="9"/>
  <c r="C732" i="9"/>
  <c r="C733" i="9"/>
  <c r="C734" i="9"/>
  <c r="C735" i="9"/>
  <c r="C736" i="9"/>
  <c r="C737" i="9"/>
  <c r="C738" i="9"/>
  <c r="C739" i="9"/>
  <c r="C740" i="9"/>
  <c r="C741" i="9"/>
  <c r="C742" i="9"/>
  <c r="C743" i="9"/>
  <c r="C744" i="9"/>
  <c r="C745" i="9"/>
  <c r="C746" i="9"/>
  <c r="C747" i="9"/>
  <c r="C748" i="9"/>
  <c r="C749" i="9"/>
  <c r="C750" i="9"/>
  <c r="C751" i="9"/>
  <c r="C752" i="9"/>
  <c r="C753" i="9"/>
  <c r="C754" i="9"/>
  <c r="C755" i="9"/>
  <c r="C756" i="9"/>
  <c r="C757" i="9"/>
  <c r="C758" i="9"/>
  <c r="C759" i="9"/>
  <c r="C760" i="9"/>
  <c r="C761" i="9"/>
  <c r="C762" i="9"/>
  <c r="C763" i="9"/>
  <c r="C764" i="9"/>
  <c r="C765" i="9"/>
  <c r="C766" i="9"/>
  <c r="C767" i="9"/>
  <c r="C768" i="9"/>
  <c r="C769" i="9"/>
  <c r="C770" i="9"/>
  <c r="C771" i="9"/>
  <c r="C772" i="9"/>
  <c r="C773" i="9"/>
  <c r="C774" i="9"/>
  <c r="C775" i="9"/>
  <c r="C776" i="9"/>
  <c r="C777" i="9"/>
  <c r="C778" i="9"/>
  <c r="C779" i="9"/>
  <c r="C780" i="9"/>
  <c r="C781" i="9"/>
  <c r="C782" i="9"/>
  <c r="C783" i="9"/>
  <c r="C784" i="9"/>
  <c r="C785" i="9"/>
  <c r="C786" i="9"/>
  <c r="C787" i="9"/>
  <c r="C788" i="9"/>
  <c r="C789" i="9"/>
  <c r="C790" i="9"/>
  <c r="C791" i="9"/>
  <c r="C792" i="9"/>
  <c r="C793" i="9"/>
  <c r="C794" i="9"/>
  <c r="C795" i="9"/>
  <c r="C796" i="9"/>
  <c r="C797" i="9"/>
  <c r="C798" i="9"/>
  <c r="C799" i="9"/>
  <c r="C800" i="9"/>
  <c r="C801" i="9"/>
  <c r="C802" i="9"/>
  <c r="C803" i="9"/>
  <c r="C804" i="9"/>
  <c r="C805" i="9"/>
  <c r="C806" i="9"/>
  <c r="C807" i="9"/>
  <c r="C808" i="9"/>
  <c r="C809" i="9"/>
  <c r="C810" i="9"/>
  <c r="C811" i="9"/>
  <c r="C812" i="9"/>
  <c r="C813" i="9"/>
  <c r="C814" i="9"/>
  <c r="C815" i="9"/>
  <c r="C816" i="9"/>
  <c r="C817" i="9"/>
  <c r="C818" i="9"/>
  <c r="C819" i="9"/>
  <c r="C820" i="9"/>
  <c r="C821" i="9"/>
  <c r="C822" i="9"/>
  <c r="C823" i="9"/>
  <c r="C824" i="9"/>
  <c r="C825" i="9"/>
  <c r="C826" i="9"/>
  <c r="C827" i="9"/>
  <c r="C828" i="9"/>
  <c r="C829" i="9"/>
  <c r="C830" i="9"/>
  <c r="C831" i="9"/>
  <c r="C832" i="9"/>
  <c r="C833" i="9"/>
  <c r="C834" i="9"/>
  <c r="C835" i="9"/>
  <c r="C836" i="9"/>
  <c r="C837" i="9"/>
  <c r="C838" i="9"/>
  <c r="C839" i="9"/>
  <c r="C840" i="9"/>
  <c r="C841" i="9"/>
  <c r="C842" i="9"/>
  <c r="C843" i="9"/>
  <c r="C844" i="9"/>
  <c r="C845" i="9"/>
  <c r="C846" i="9"/>
  <c r="C847" i="9"/>
  <c r="C848" i="9"/>
  <c r="C849" i="9"/>
  <c r="C850" i="9"/>
  <c r="C851" i="9"/>
  <c r="C852" i="9"/>
  <c r="C853" i="9"/>
  <c r="C854" i="9"/>
  <c r="C855" i="9"/>
  <c r="C856" i="9"/>
  <c r="C857" i="9"/>
  <c r="C858" i="9"/>
  <c r="C859" i="9"/>
  <c r="C860" i="9"/>
  <c r="C861" i="9"/>
  <c r="C862" i="9"/>
  <c r="C863" i="9"/>
  <c r="C864" i="9"/>
  <c r="C865" i="9"/>
  <c r="C866" i="9"/>
  <c r="C867" i="9"/>
  <c r="C868" i="9"/>
  <c r="C869" i="9"/>
  <c r="C870" i="9"/>
  <c r="C871" i="9"/>
  <c r="C872" i="9"/>
  <c r="C873" i="9"/>
  <c r="C874" i="9"/>
  <c r="C875" i="9"/>
  <c r="C876" i="9"/>
  <c r="C877" i="9"/>
  <c r="C878" i="9"/>
  <c r="C879" i="9"/>
  <c r="C880" i="9"/>
  <c r="C881" i="9"/>
  <c r="C882" i="9"/>
  <c r="C883" i="9"/>
  <c r="C884" i="9"/>
  <c r="C885" i="9"/>
  <c r="C886" i="9"/>
  <c r="C887" i="9"/>
  <c r="C888" i="9"/>
  <c r="C889" i="9"/>
  <c r="C890" i="9"/>
  <c r="C891" i="9"/>
  <c r="C892" i="9"/>
  <c r="C893" i="9"/>
  <c r="C894" i="9"/>
  <c r="C895" i="9"/>
  <c r="C896" i="9"/>
  <c r="C897" i="9"/>
  <c r="C898" i="9"/>
  <c r="C899" i="9"/>
  <c r="C900" i="9"/>
  <c r="C901" i="9"/>
  <c r="C902" i="9"/>
  <c r="C903" i="9"/>
  <c r="C904" i="9"/>
  <c r="C905" i="9"/>
  <c r="C906" i="9"/>
  <c r="C907" i="9"/>
  <c r="C908" i="9"/>
  <c r="C909" i="9"/>
  <c r="C910" i="9"/>
  <c r="C911" i="9"/>
  <c r="C912" i="9"/>
  <c r="C913" i="9"/>
  <c r="C914" i="9"/>
  <c r="C915" i="9"/>
  <c r="C916" i="9"/>
  <c r="C917" i="9"/>
  <c r="C918" i="9"/>
  <c r="C919" i="9"/>
  <c r="C920" i="9"/>
  <c r="C921" i="9"/>
  <c r="C922" i="9"/>
  <c r="C923" i="9"/>
  <c r="C924" i="9"/>
  <c r="C925" i="9"/>
  <c r="C926" i="9"/>
  <c r="C927" i="9"/>
  <c r="C928" i="9"/>
  <c r="C929" i="9"/>
  <c r="C930" i="9"/>
  <c r="C931" i="9"/>
  <c r="C932" i="9"/>
  <c r="C933" i="9"/>
  <c r="C934" i="9"/>
  <c r="C935" i="9"/>
  <c r="C936" i="9"/>
  <c r="C937" i="9"/>
  <c r="C938" i="9"/>
  <c r="C939" i="9"/>
  <c r="C940" i="9"/>
  <c r="C941" i="9"/>
  <c r="C942" i="9"/>
  <c r="C943" i="9"/>
  <c r="C944" i="9"/>
  <c r="C945" i="9"/>
  <c r="C946" i="9"/>
  <c r="C947" i="9"/>
  <c r="C948" i="9"/>
  <c r="C949" i="9"/>
  <c r="C950" i="9"/>
  <c r="C951" i="9"/>
  <c r="C952" i="9"/>
  <c r="C953" i="9"/>
  <c r="C954" i="9"/>
  <c r="C955" i="9"/>
  <c r="C956" i="9"/>
  <c r="C957" i="9"/>
  <c r="C958" i="9"/>
  <c r="C959" i="9"/>
  <c r="C960" i="9"/>
  <c r="C961" i="9"/>
  <c r="C962" i="9"/>
  <c r="C963" i="9"/>
  <c r="C964" i="9"/>
  <c r="C965" i="9"/>
  <c r="C966" i="9"/>
  <c r="C967" i="9"/>
  <c r="C968" i="9"/>
  <c r="C969" i="9"/>
  <c r="C970" i="9"/>
  <c r="C971" i="9"/>
  <c r="C972" i="9"/>
  <c r="C973" i="9"/>
  <c r="C974" i="9"/>
  <c r="C975" i="9"/>
  <c r="C976" i="9"/>
  <c r="C977" i="9"/>
  <c r="C978" i="9"/>
  <c r="C979" i="9"/>
  <c r="C980" i="9"/>
  <c r="C981" i="9"/>
  <c r="C982" i="9"/>
  <c r="C983" i="9"/>
  <c r="C984" i="9"/>
  <c r="C985" i="9"/>
  <c r="C986" i="9"/>
  <c r="C987" i="9"/>
  <c r="C988" i="9"/>
  <c r="C989" i="9"/>
  <c r="C990" i="9"/>
  <c r="C991" i="9"/>
  <c r="C992" i="9"/>
  <c r="C993" i="9"/>
  <c r="C994" i="9"/>
  <c r="C995" i="9"/>
  <c r="C996" i="9"/>
  <c r="C997" i="9"/>
  <c r="C998" i="9"/>
  <c r="C999" i="9"/>
  <c r="C1000" i="9"/>
  <c r="C1001" i="9"/>
  <c r="C1002" i="9"/>
  <c r="C1003" i="9"/>
  <c r="C1004" i="9"/>
  <c r="C1005" i="9"/>
  <c r="C1006" i="9"/>
  <c r="C1007" i="9"/>
  <c r="C1008" i="9"/>
  <c r="C1009" i="9"/>
  <c r="C1010" i="9"/>
  <c r="C1011" i="9"/>
  <c r="C1012" i="9"/>
  <c r="C1013" i="9"/>
  <c r="C1014" i="9"/>
  <c r="C1015" i="9"/>
  <c r="C1016" i="9"/>
  <c r="C1017" i="9"/>
  <c r="C1018" i="9"/>
  <c r="C1019" i="9"/>
  <c r="C1020" i="9"/>
  <c r="C1021" i="9"/>
  <c r="C1022" i="9"/>
  <c r="C1023" i="9"/>
  <c r="C1024" i="9"/>
  <c r="C1025" i="9"/>
  <c r="C1026" i="9"/>
  <c r="C1027" i="9"/>
  <c r="C1028" i="9"/>
  <c r="C1029" i="9"/>
  <c r="C1030" i="9"/>
  <c r="C1031" i="9"/>
  <c r="C1032" i="9"/>
  <c r="C1033" i="9"/>
  <c r="C1034" i="9"/>
  <c r="C1035" i="9"/>
  <c r="C1036" i="9"/>
  <c r="C1037" i="9"/>
  <c r="C1038" i="9"/>
  <c r="C1039" i="9"/>
  <c r="C1040" i="9"/>
  <c r="C1041" i="9"/>
  <c r="C1042" i="9"/>
  <c r="C1043" i="9"/>
  <c r="C1044" i="9"/>
  <c r="C1045" i="9"/>
  <c r="C1046" i="9"/>
  <c r="C1047" i="9"/>
  <c r="C1048" i="9"/>
  <c r="C1049" i="9"/>
  <c r="C1050" i="9"/>
  <c r="C1051" i="9"/>
  <c r="C1052" i="9"/>
  <c r="C1053" i="9"/>
  <c r="C1054" i="9"/>
  <c r="C1055" i="9"/>
  <c r="C1056" i="9"/>
  <c r="C1057" i="9"/>
  <c r="C1058" i="9"/>
  <c r="C1059" i="9"/>
  <c r="C1060" i="9"/>
  <c r="C1061" i="9"/>
  <c r="C1062" i="9"/>
  <c r="C1063" i="9"/>
  <c r="C1064" i="9"/>
  <c r="C1065" i="9"/>
  <c r="C1066" i="9"/>
  <c r="C1067" i="9"/>
  <c r="C1068" i="9"/>
  <c r="C1069" i="9"/>
  <c r="C1070" i="9"/>
  <c r="C1071" i="9"/>
  <c r="C1072" i="9"/>
  <c r="C1073" i="9"/>
  <c r="C1074" i="9"/>
  <c r="C1075" i="9"/>
  <c r="C1076" i="9"/>
  <c r="C1077" i="9"/>
  <c r="C1078" i="9"/>
  <c r="C1079" i="9"/>
  <c r="C1080" i="9"/>
  <c r="C1081" i="9"/>
  <c r="C1082" i="9"/>
  <c r="C1083" i="9"/>
  <c r="C1084" i="9"/>
  <c r="C1085" i="9"/>
  <c r="C1086" i="9"/>
  <c r="C1087" i="9"/>
  <c r="C1088" i="9"/>
  <c r="C1089" i="9"/>
  <c r="C1090" i="9"/>
  <c r="C1091" i="9"/>
  <c r="C1092" i="9"/>
  <c r="C1093" i="9"/>
  <c r="C1094" i="9"/>
  <c r="C1095" i="9"/>
  <c r="C1096" i="9"/>
  <c r="C1097" i="9"/>
  <c r="C1098" i="9"/>
  <c r="C1099" i="9"/>
  <c r="C1100" i="9"/>
  <c r="C1101" i="9"/>
  <c r="C1102" i="9"/>
  <c r="C1103" i="9"/>
  <c r="C1104" i="9"/>
  <c r="C1105" i="9"/>
  <c r="C1106" i="9"/>
  <c r="C1107" i="9"/>
  <c r="C1108" i="9"/>
  <c r="C1109" i="9"/>
  <c r="C1110" i="9"/>
  <c r="C1111" i="9"/>
  <c r="C1112" i="9"/>
  <c r="C1113" i="9"/>
  <c r="C1114" i="9"/>
  <c r="C1115" i="9"/>
  <c r="C1116" i="9"/>
  <c r="C1117" i="9"/>
  <c r="C1118" i="9"/>
  <c r="C1119" i="9"/>
  <c r="C1120" i="9"/>
  <c r="C1121" i="9"/>
  <c r="C1122" i="9"/>
  <c r="C1123" i="9"/>
  <c r="C1124" i="9"/>
  <c r="C1125" i="9"/>
  <c r="C1126" i="9"/>
  <c r="C1127" i="9"/>
  <c r="C1128" i="9"/>
  <c r="C1129" i="9"/>
  <c r="C1130" i="9"/>
  <c r="C1131" i="9"/>
  <c r="C1132" i="9"/>
  <c r="C1133" i="9"/>
  <c r="C1134" i="9"/>
  <c r="C1135" i="9"/>
  <c r="C1136" i="9"/>
  <c r="C1137" i="9"/>
  <c r="C1138" i="9"/>
  <c r="C1139" i="9"/>
  <c r="C1140" i="9"/>
  <c r="C1141" i="9"/>
  <c r="C1142" i="9"/>
  <c r="C1143" i="9"/>
  <c r="C1144" i="9"/>
  <c r="C1145" i="9"/>
  <c r="C1146" i="9"/>
  <c r="C1147" i="9"/>
  <c r="C1148" i="9"/>
  <c r="C1149" i="9"/>
  <c r="C1150" i="9"/>
  <c r="C1151" i="9"/>
  <c r="C1152" i="9"/>
  <c r="C1153" i="9"/>
  <c r="C1154" i="9"/>
  <c r="C1155" i="9"/>
  <c r="C1156" i="9"/>
  <c r="C1157" i="9"/>
  <c r="C1158" i="9"/>
  <c r="C1159" i="9"/>
  <c r="C1160" i="9"/>
  <c r="C1161" i="9"/>
  <c r="C1162" i="9"/>
  <c r="C1163" i="9"/>
  <c r="C1164" i="9"/>
  <c r="C1165" i="9"/>
  <c r="C1166" i="9"/>
  <c r="C1167" i="9"/>
  <c r="C1168" i="9"/>
  <c r="C1169" i="9"/>
  <c r="C1170" i="9"/>
  <c r="C1171" i="9"/>
  <c r="C1172" i="9"/>
  <c r="C1173" i="9"/>
  <c r="C1174" i="9"/>
  <c r="C1175" i="9"/>
  <c r="C1176" i="9"/>
  <c r="C1177" i="9"/>
  <c r="C1178" i="9"/>
  <c r="C1179" i="9"/>
  <c r="C1180" i="9"/>
  <c r="C1181" i="9"/>
  <c r="C1182" i="9"/>
  <c r="C1183" i="9"/>
  <c r="C1184" i="9"/>
  <c r="C1185" i="9"/>
  <c r="C1186" i="9"/>
  <c r="C1187" i="9"/>
  <c r="C1188" i="9"/>
  <c r="C1189" i="9"/>
  <c r="C1190" i="9"/>
  <c r="C1191" i="9"/>
  <c r="C1192" i="9"/>
  <c r="C1193" i="9"/>
  <c r="C1194" i="9"/>
  <c r="C1195" i="9"/>
  <c r="C1196" i="9"/>
  <c r="C1197" i="9"/>
  <c r="C1198" i="9"/>
  <c r="C1199" i="9"/>
  <c r="C1200" i="9"/>
  <c r="C1201" i="9"/>
  <c r="C1202" i="9"/>
  <c r="C1203" i="9"/>
  <c r="C1204" i="9"/>
  <c r="C1205" i="9"/>
  <c r="C1206" i="9"/>
  <c r="C1207" i="9"/>
  <c r="C1208" i="9"/>
  <c r="C1209" i="9"/>
  <c r="C1210" i="9"/>
  <c r="C1211" i="9"/>
  <c r="C1212" i="9"/>
  <c r="C1213" i="9"/>
  <c r="C1214" i="9"/>
  <c r="C1215" i="9"/>
  <c r="C1216" i="9"/>
  <c r="C1217" i="9"/>
  <c r="C1218" i="9"/>
  <c r="C1219" i="9"/>
  <c r="C1220" i="9"/>
  <c r="C1221" i="9"/>
  <c r="C1222" i="9"/>
  <c r="C1223" i="9"/>
  <c r="C1224" i="9"/>
  <c r="C1225" i="9"/>
  <c r="C1226" i="9"/>
  <c r="C1227" i="9"/>
  <c r="C1228" i="9"/>
  <c r="C1229" i="9"/>
  <c r="C1230" i="9"/>
  <c r="C1231" i="9"/>
  <c r="C1232" i="9"/>
  <c r="C1233" i="9"/>
  <c r="C1234" i="9"/>
  <c r="C1235" i="9"/>
  <c r="C1236" i="9"/>
  <c r="C1237" i="9"/>
  <c r="C1238" i="9"/>
  <c r="C1239" i="9"/>
  <c r="C1240" i="9"/>
  <c r="C1241" i="9"/>
  <c r="C1242" i="9"/>
  <c r="C1243" i="9"/>
  <c r="C1244" i="9"/>
  <c r="C1245" i="9"/>
  <c r="C1246" i="9"/>
  <c r="C1247" i="9"/>
  <c r="C1248" i="9"/>
  <c r="C1249" i="9"/>
  <c r="C1250" i="9"/>
  <c r="C1251" i="9"/>
  <c r="C1252" i="9"/>
  <c r="C1253" i="9"/>
  <c r="C1254" i="9"/>
  <c r="C1255" i="9"/>
  <c r="C1256" i="9"/>
  <c r="C1257" i="9"/>
  <c r="C1258" i="9"/>
  <c r="C1259" i="9"/>
  <c r="C1260" i="9"/>
  <c r="E1261" i="9"/>
  <c r="C1261" i="9"/>
  <c r="E45" i="8"/>
  <c r="E44" i="8"/>
  <c r="E32" i="8"/>
  <c r="E12" i="12" s="1"/>
  <c r="E19" i="8"/>
  <c r="E27" i="8" s="1"/>
  <c r="E41" i="8" s="1"/>
  <c r="E47" i="8" s="1"/>
  <c r="E57" i="8" s="1"/>
  <c r="E63" i="8" s="1"/>
  <c r="E73" i="8" s="1"/>
  <c r="E80" i="8" s="1"/>
  <c r="E11" i="8"/>
  <c r="D11" i="8"/>
  <c r="C11" i="8"/>
  <c r="D43" i="8"/>
  <c r="D78" i="8" s="1"/>
  <c r="D62" i="8"/>
  <c r="D36" i="8"/>
  <c r="D14" i="12" s="1"/>
  <c r="L27" i="12" s="1"/>
  <c r="D19" i="8"/>
  <c r="D27" i="8" s="1"/>
  <c r="D41" i="8" s="1"/>
  <c r="D47" i="8" s="1"/>
  <c r="D57" i="8" s="1"/>
  <c r="D63" i="8" s="1"/>
  <c r="D73" i="8" s="1"/>
  <c r="D80" i="8" s="1"/>
  <c r="C19" i="8"/>
  <c r="C27" i="8" s="1"/>
  <c r="C41" i="8" s="1"/>
  <c r="C47" i="8" s="1"/>
  <c r="C57" i="8" s="1"/>
  <c r="C63" i="8" s="1"/>
  <c r="C73" i="8" s="1"/>
  <c r="C80" i="8" s="1"/>
  <c r="D58" i="8"/>
  <c r="D64" i="8" s="1"/>
  <c r="D22" i="12" s="1"/>
  <c r="C16" i="8"/>
  <c r="C8" i="12" s="1"/>
  <c r="D14" i="8"/>
  <c r="D7" i="12" s="1"/>
  <c r="D28" i="8"/>
  <c r="D10" i="12" s="1"/>
  <c r="C81" i="8"/>
  <c r="C27" i="12" s="1"/>
  <c r="E262" i="13"/>
  <c r="E261" i="13"/>
  <c r="E264" i="13"/>
  <c r="E258" i="13"/>
  <c r="E270" i="13"/>
  <c r="G262" i="13"/>
  <c r="G261" i="13"/>
  <c r="G264" i="13"/>
  <c r="G258" i="13"/>
  <c r="G270" i="13"/>
  <c r="I262" i="13"/>
  <c r="I258" i="13"/>
  <c r="I260" i="13"/>
  <c r="I271" i="13"/>
  <c r="E269" i="13"/>
  <c r="I264" i="13"/>
  <c r="I265" i="13"/>
  <c r="I270" i="13"/>
  <c r="I269" i="13"/>
  <c r="I263" i="13"/>
  <c r="E263" i="13"/>
  <c r="E266" i="13"/>
  <c r="E267" i="13"/>
  <c r="I266" i="13"/>
  <c r="I267" i="13"/>
  <c r="C57" i="21" l="1"/>
  <c r="C16" i="21"/>
  <c r="C65" i="21"/>
  <c r="L6" i="21"/>
  <c r="L13" i="21" s="1"/>
  <c r="L15" i="21" s="1"/>
  <c r="K6" i="21"/>
  <c r="K13" i="21" s="1"/>
  <c r="K15" i="21" s="1"/>
  <c r="J6" i="21"/>
  <c r="J13" i="21" s="1"/>
  <c r="J15" i="21" s="1"/>
  <c r="C68" i="21"/>
  <c r="C17" i="21"/>
  <c r="C19" i="21" s="1"/>
  <c r="C56" i="21" s="1"/>
  <c r="C27" i="22"/>
  <c r="C28" i="22"/>
  <c r="G27" i="22"/>
  <c r="G28" i="22" s="1"/>
  <c r="F27" i="22"/>
  <c r="F28" i="22" s="1"/>
  <c r="E27" i="22"/>
  <c r="E28" i="22" s="1"/>
  <c r="D7" i="22"/>
  <c r="G7" i="22"/>
  <c r="G9" i="22" s="1"/>
  <c r="D27" i="22"/>
  <c r="D28" i="22" s="1"/>
  <c r="E7" i="22"/>
  <c r="C7" i="22"/>
  <c r="F7" i="22"/>
  <c r="C40" i="21"/>
  <c r="E1263" i="9"/>
  <c r="C1263" i="9"/>
  <c r="C1265" i="9" s="1"/>
  <c r="E1266" i="9"/>
  <c r="K9" i="12" s="1"/>
  <c r="E1268" i="9"/>
  <c r="K11" i="12" s="1"/>
  <c r="C42" i="12"/>
  <c r="C46" i="12" s="1"/>
  <c r="C36" i="12"/>
  <c r="H30" i="12" s="1"/>
  <c r="H13" i="12"/>
  <c r="C47" i="12"/>
  <c r="C53" i="12" s="1"/>
  <c r="H26" i="12" s="1"/>
  <c r="H20" i="12"/>
  <c r="K20" i="12"/>
  <c r="E1274" i="9"/>
  <c r="E1269" i="9"/>
  <c r="E1265" i="9"/>
  <c r="K8" i="12"/>
  <c r="C1266" i="9"/>
  <c r="C1269" i="9" s="1"/>
  <c r="C1270" i="9" s="1"/>
  <c r="C1275" i="9" s="1"/>
  <c r="E1267" i="9"/>
  <c r="K10" i="12" s="1"/>
  <c r="C1267" i="9"/>
  <c r="C42" i="8"/>
  <c r="D42" i="8"/>
  <c r="E42" i="8"/>
  <c r="E50" i="8" s="1"/>
  <c r="E18" i="12" s="1"/>
  <c r="C34" i="8"/>
  <c r="C13" i="12" s="1"/>
  <c r="D85" i="8"/>
  <c r="D29" i="12" s="1"/>
  <c r="E54" i="8"/>
  <c r="E20" i="12" s="1"/>
  <c r="D16" i="8"/>
  <c r="D8" i="12" s="1"/>
  <c r="C66" i="8"/>
  <c r="C23" i="12" s="1"/>
  <c r="E66" i="8"/>
  <c r="E23" i="12" s="1"/>
  <c r="E14" i="8"/>
  <c r="E7" i="12" s="1"/>
  <c r="D66" i="8"/>
  <c r="D23" i="12" s="1"/>
  <c r="E12" i="8"/>
  <c r="E6" i="12" s="1"/>
  <c r="D12" i="8"/>
  <c r="D6" i="12" s="1"/>
  <c r="C30" i="8"/>
  <c r="C11" i="12" s="1"/>
  <c r="D68" i="8"/>
  <c r="D24" i="12" s="1"/>
  <c r="D81" i="8"/>
  <c r="D27" i="12" s="1"/>
  <c r="E52" i="8"/>
  <c r="E19" i="12" s="1"/>
  <c r="D83" i="8"/>
  <c r="D28" i="12" s="1"/>
  <c r="C36" i="8"/>
  <c r="C14" i="12" s="1"/>
  <c r="K27" i="12" s="1"/>
  <c r="C83" i="8"/>
  <c r="C28" i="12" s="1"/>
  <c r="E64" i="8"/>
  <c r="E70" i="8" s="1"/>
  <c r="E25" i="12" s="1"/>
  <c r="E34" i="8"/>
  <c r="E13" i="12" s="1"/>
  <c r="E30" i="8"/>
  <c r="E11" i="12" s="1"/>
  <c r="C12" i="8"/>
  <c r="C6" i="12" s="1"/>
  <c r="C45" i="8"/>
  <c r="C54" i="8" s="1"/>
  <c r="C20" i="12" s="1"/>
  <c r="E38" i="8"/>
  <c r="E15" i="12" s="1"/>
  <c r="M31" i="12" s="1"/>
  <c r="D34" i="8"/>
  <c r="D13" i="12" s="1"/>
  <c r="E68" i="8"/>
  <c r="E24" i="12" s="1"/>
  <c r="E81" i="8"/>
  <c r="E83" i="8" s="1"/>
  <c r="E28" i="12" s="1"/>
  <c r="D52" i="8"/>
  <c r="D19" i="12" s="1"/>
  <c r="C17" i="12"/>
  <c r="C18" i="12"/>
  <c r="D50" i="8"/>
  <c r="D18" i="12" s="1"/>
  <c r="D48" i="8"/>
  <c r="D17" i="12" s="1"/>
  <c r="C22" i="12"/>
  <c r="D30" i="8"/>
  <c r="D11" i="12" s="1"/>
  <c r="C52" i="8"/>
  <c r="C19" i="12" s="1"/>
  <c r="C32" i="8"/>
  <c r="C12" i="12" s="1"/>
  <c r="C14" i="8"/>
  <c r="C7" i="12" s="1"/>
  <c r="E48" i="8"/>
  <c r="E17" i="12" s="1"/>
  <c r="D32" i="8"/>
  <c r="D12" i="12" s="1"/>
  <c r="F9" i="22" l="1"/>
  <c r="E9" i="22" s="1"/>
  <c r="D9" i="22" s="1"/>
  <c r="C9" i="22" s="1"/>
  <c r="C45" i="21"/>
  <c r="C55" i="21" s="1"/>
  <c r="C46" i="21"/>
  <c r="C53" i="21" s="1"/>
  <c r="C52" i="12"/>
  <c r="E1271" i="9"/>
  <c r="H14" i="12"/>
  <c r="H16" i="12" s="1"/>
  <c r="H21" i="12" s="1"/>
  <c r="H29" i="12" s="1"/>
  <c r="H27" i="12"/>
  <c r="H28" i="12"/>
  <c r="C54" i="12"/>
  <c r="K16" i="12"/>
  <c r="E1272" i="9"/>
  <c r="K18" i="12" s="1"/>
  <c r="K13" i="12"/>
  <c r="K23" i="12" s="1"/>
  <c r="K14" i="12"/>
  <c r="E1270" i="9"/>
  <c r="K15" i="12" s="1"/>
  <c r="E1276" i="9"/>
  <c r="D70" i="8"/>
  <c r="D25" i="12" s="1"/>
  <c r="E27" i="12"/>
  <c r="E22" i="12"/>
  <c r="C70" i="8"/>
  <c r="C25" i="12" s="1"/>
  <c r="C58" i="21" l="1"/>
  <c r="C47" i="21"/>
  <c r="H22" i="12"/>
  <c r="H31" i="12"/>
  <c r="E1275" i="9"/>
  <c r="K21" i="12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K3" authorId="0" shapeId="0" xr:uid="{DCA2CDC5-097C-4DD0-A2A4-6A1E2ACC2F76}">
      <text>
        <r>
          <rPr>
            <b/>
            <sz val="10"/>
            <color indexed="81"/>
            <rFont val="Calibri"/>
            <family val="2"/>
          </rPr>
          <t>Author:</t>
        </r>
        <r>
          <rPr>
            <sz val="10"/>
            <color indexed="81"/>
            <rFont val="Calibri"/>
            <family val="2"/>
          </rPr>
          <t xml:space="preserve">
https://markets.ft.com/data/bonds</t>
        </r>
      </text>
    </comment>
    <comment ref="K4" authorId="0" shapeId="0" xr:uid="{D6DC1BF2-C085-4B9C-AA64-59FECC6FDCD2}">
      <text>
        <r>
          <rPr>
            <b/>
            <sz val="10"/>
            <color indexed="81"/>
            <rFont val="Calibri"/>
            <family val="2"/>
          </rPr>
          <t>Author:</t>
        </r>
        <r>
          <rPr>
            <sz val="10"/>
            <color indexed="81"/>
            <rFont val="Calibri"/>
            <family val="2"/>
          </rPr>
          <t xml:space="preserve">
https://www.worldgovernmentbonds.com/bond-historical-data/philippines/10-years/#:~:text=The%20Philippines%2010%20Years%20Government,%3A15%20GMT%2B0).</t>
        </r>
      </text>
    </comment>
    <comment ref="H6" authorId="0" shapeId="0" xr:uid="{10A39341-E41A-4422-B5D3-6161DF58990B}">
      <text>
        <r>
          <rPr>
            <sz val="11"/>
            <color theme="1"/>
            <rFont val="Calibri"/>
            <family val="2"/>
            <scheme val="minor"/>
          </rPr>
          <t>https://wealthyeducation.com/market-risk-premium-data/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B1279" authorId="0" shapeId="0" xr:uid="{00000000-0006-0000-0000-000001000000}">
      <text>
        <r>
          <rPr>
            <b/>
            <sz val="10"/>
            <color rgb="FF000000"/>
            <rFont val="Calibri"/>
            <family val="2"/>
          </rPr>
          <t>Author:</t>
        </r>
        <r>
          <rPr>
            <sz val="10"/>
            <color rgb="FF000000"/>
            <rFont val="Calibri"/>
            <family val="2"/>
          </rPr>
          <t xml:space="preserve">
</t>
        </r>
        <r>
          <rPr>
            <sz val="10"/>
            <color rgb="FF000000"/>
            <rFont val="Calibri"/>
            <family val="2"/>
          </rPr>
          <t>https://markets.ft.com/data/bonds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B274" authorId="0" shapeId="0" xr:uid="{5BD1BA66-9CCD-47B7-BEBB-CC4A50271BCD}">
      <text>
        <r>
          <rPr>
            <b/>
            <sz val="10"/>
            <color indexed="81"/>
            <rFont val="Calibri"/>
            <family val="2"/>
          </rPr>
          <t>Author:</t>
        </r>
        <r>
          <rPr>
            <sz val="10"/>
            <color indexed="81"/>
            <rFont val="Calibri"/>
            <family val="2"/>
          </rPr>
          <t xml:space="preserve">
https://markets.ft.com/data/bonds</t>
        </r>
      </text>
    </comment>
    <comment ref="B275" authorId="0" shapeId="0" xr:uid="{BC5A17D6-100C-480D-BD78-DA9C15348247}">
      <text>
        <r>
          <rPr>
            <b/>
            <sz val="10"/>
            <color indexed="81"/>
            <rFont val="Calibri"/>
            <family val="2"/>
          </rPr>
          <t>Author:</t>
        </r>
        <r>
          <rPr>
            <sz val="10"/>
            <color indexed="81"/>
            <rFont val="Calibri"/>
            <family val="2"/>
          </rPr>
          <t xml:space="preserve">
https://www.worldgovernmentbonds.com/bond-historical-data/philippines/10-years/#:~:text=The%20Philippines%2010%20Years%20Government,%3A15%20GMT%2B0).</t>
        </r>
      </text>
    </comment>
  </commentList>
</comments>
</file>

<file path=xl/sharedStrings.xml><?xml version="1.0" encoding="utf-8"?>
<sst xmlns="http://schemas.openxmlformats.org/spreadsheetml/2006/main" count="3400" uniqueCount="1478">
  <si>
    <t>FINANCIAL STATEMENT ANALYSIS</t>
  </si>
  <si>
    <t>COST OF EQUITY</t>
  </si>
  <si>
    <t>Risk Free Rate</t>
  </si>
  <si>
    <t>MCDONALD'S</t>
  </si>
  <si>
    <t>US - RFR</t>
  </si>
  <si>
    <t>Risk-Free Rate</t>
  </si>
  <si>
    <t>PH - RFR</t>
  </si>
  <si>
    <t>Liquidity Ratios:</t>
  </si>
  <si>
    <t>Beta (Refinitiv)</t>
  </si>
  <si>
    <t>Current Ratio</t>
  </si>
  <si>
    <t>Market Risk Premium</t>
  </si>
  <si>
    <t>STOCK VALUATION</t>
  </si>
  <si>
    <t>Quick Ratio (or Acid Test Ratio)</t>
  </si>
  <si>
    <t>CAPM</t>
  </si>
  <si>
    <t>Cash Ratio</t>
  </si>
  <si>
    <t>Average Daily Return</t>
  </si>
  <si>
    <t>Profitability Ratios:</t>
  </si>
  <si>
    <t xml:space="preserve">COST OF DEBT </t>
  </si>
  <si>
    <t xml:space="preserve">Daily Variance </t>
  </si>
  <si>
    <t>Gross Margin</t>
  </si>
  <si>
    <t>Daily Standard Deviation</t>
  </si>
  <si>
    <t>Operating Margin</t>
  </si>
  <si>
    <t>Total Interest Expense</t>
  </si>
  <si>
    <t>Daily Covariance</t>
  </si>
  <si>
    <t>PreTax Margin</t>
  </si>
  <si>
    <t>Total Debt</t>
  </si>
  <si>
    <t xml:space="preserve"> </t>
  </si>
  <si>
    <t>Net Profit Margin</t>
  </si>
  <si>
    <t>Cost of Debt (Pre-Tax)</t>
  </si>
  <si>
    <t>Average Annual Return</t>
  </si>
  <si>
    <t>Return on Equity (ROE)</t>
  </si>
  <si>
    <t>Cost of Debt (Post-Tax)</t>
  </si>
  <si>
    <t xml:space="preserve">Yearly Variance </t>
  </si>
  <si>
    <t>Return on Assets (ROA)</t>
  </si>
  <si>
    <t>Ad-Hoc Adjustment</t>
  </si>
  <si>
    <t>Yearly Standard Deviation</t>
  </si>
  <si>
    <t xml:space="preserve">Leverage Ratios: </t>
  </si>
  <si>
    <t>Cost of Debt</t>
  </si>
  <si>
    <t>Yearly Covariance</t>
  </si>
  <si>
    <t>Debt/Equity Ratio</t>
  </si>
  <si>
    <t>Debt/Capital Ratio</t>
  </si>
  <si>
    <t>COST OF CAPITAL</t>
  </si>
  <si>
    <t>Beta (Calculated)</t>
  </si>
  <si>
    <t>Equity Multiplier</t>
  </si>
  <si>
    <t>Interest Coverage Ratio</t>
  </si>
  <si>
    <t>Cost of Equity</t>
  </si>
  <si>
    <t>Capital Asset Pricing Model (CAPM)</t>
  </si>
  <si>
    <t>Working Capital Ratios:</t>
  </si>
  <si>
    <t>Sharpe Ratio</t>
  </si>
  <si>
    <t>Inventory Days</t>
  </si>
  <si>
    <t>Cost of Capital</t>
  </si>
  <si>
    <t>Account Receivable Days</t>
  </si>
  <si>
    <t>Overvalue or Undervalue</t>
  </si>
  <si>
    <t>Account Payable Days</t>
  </si>
  <si>
    <t>WEIGHTED AVERAGE COST OF CAPITAL (WACC)</t>
  </si>
  <si>
    <t>Duration Working Capital Cycle</t>
  </si>
  <si>
    <t>RETURN ON EQUITY (ROE)</t>
  </si>
  <si>
    <t>Valuation Ratios:</t>
  </si>
  <si>
    <t>Weight of Equity</t>
  </si>
  <si>
    <t>Earnings per share</t>
  </si>
  <si>
    <t>Price/Earnings Ratio</t>
  </si>
  <si>
    <t>Weight of Debt</t>
  </si>
  <si>
    <t>Book Value per Share</t>
  </si>
  <si>
    <t>Dividend Yield</t>
  </si>
  <si>
    <t>Tax Rate</t>
  </si>
  <si>
    <t>RETURN ON ASSET (ROA)</t>
  </si>
  <si>
    <t>WACC</t>
  </si>
  <si>
    <t>Effective Tax Rate</t>
  </si>
  <si>
    <t>= Income Tax Expense / Earnings before Tax</t>
  </si>
  <si>
    <t>Income Tax Expense</t>
  </si>
  <si>
    <t>Earnings before Tax</t>
  </si>
  <si>
    <t xml:space="preserve">Market Value of Equity </t>
  </si>
  <si>
    <t>= Total Outstanding Shares / Current Market Price (should be the same date in BS)</t>
  </si>
  <si>
    <t>Market Value of Equity (MVE)</t>
  </si>
  <si>
    <t>Total Outstanding Shares</t>
  </si>
  <si>
    <t>Current Market Price</t>
  </si>
  <si>
    <t>MVE</t>
  </si>
  <si>
    <t>Total Debt (Balance Sheet)</t>
  </si>
  <si>
    <t>Total Equity (MVE)</t>
  </si>
  <si>
    <t>Total</t>
  </si>
  <si>
    <t>= Proportion of Debt in Balance Sheet</t>
  </si>
  <si>
    <t xml:space="preserve">= Market Value of Equity </t>
  </si>
  <si>
    <t>New York Stock Exchange Index</t>
  </si>
  <si>
    <t>Mcdonald's Corporation</t>
  </si>
  <si>
    <t>Philippine Stock Exchange Index</t>
  </si>
  <si>
    <t>Jollibee Food Corporation</t>
  </si>
  <si>
    <t>DATE</t>
  </si>
  <si>
    <t>NYSE</t>
  </si>
  <si>
    <t>MCD</t>
  </si>
  <si>
    <t>PSEI</t>
  </si>
  <si>
    <t>JFC</t>
  </si>
  <si>
    <t>Close Price</t>
  </si>
  <si>
    <t>Returns</t>
  </si>
  <si>
    <t>13/11/2018</t>
  </si>
  <si>
    <t>14/11/2018</t>
  </si>
  <si>
    <t>15/11/2018</t>
  </si>
  <si>
    <t>16/11/2018</t>
  </si>
  <si>
    <t>19/11/2018</t>
  </si>
  <si>
    <t>20/11/2018</t>
  </si>
  <si>
    <t>21/11/2018</t>
  </si>
  <si>
    <t>23/11/2018</t>
  </si>
  <si>
    <t>26/11/2018</t>
  </si>
  <si>
    <t>27/11/2018</t>
  </si>
  <si>
    <t>28/11/2018</t>
  </si>
  <si>
    <t>29/11/2018</t>
  </si>
  <si>
    <t>30/11/2018</t>
  </si>
  <si>
    <t>13/12/2018</t>
  </si>
  <si>
    <t>14/12/2018</t>
  </si>
  <si>
    <t>17/12/2018</t>
  </si>
  <si>
    <t>18/12/2018</t>
  </si>
  <si>
    <t>19/12/2018</t>
  </si>
  <si>
    <t>20/12/2018</t>
  </si>
  <si>
    <t>21/12/2018</t>
  </si>
  <si>
    <t>24/12/2018</t>
  </si>
  <si>
    <t>26/12/2018</t>
  </si>
  <si>
    <t>27/12/2018</t>
  </si>
  <si>
    <t>28/12/2018</t>
  </si>
  <si>
    <t>31/12/2018</t>
  </si>
  <si>
    <t>14/1/2019</t>
  </si>
  <si>
    <t>15/1/2019</t>
  </si>
  <si>
    <t>16/1/2019</t>
  </si>
  <si>
    <t>17/1/2019</t>
  </si>
  <si>
    <t>18/1/2019</t>
  </si>
  <si>
    <t>22/1/2019</t>
  </si>
  <si>
    <t>23/1/2019</t>
  </si>
  <si>
    <t>24/1/2019</t>
  </si>
  <si>
    <t>25/1/2019</t>
  </si>
  <si>
    <t>28/1/2019</t>
  </si>
  <si>
    <t>29/1/2019</t>
  </si>
  <si>
    <t>30/1/2019</t>
  </si>
  <si>
    <t>31/1/2019</t>
  </si>
  <si>
    <t>13/2/2019</t>
  </si>
  <si>
    <t>14/2/2019</t>
  </si>
  <si>
    <t>15/2/2019</t>
  </si>
  <si>
    <t>19/2/2019</t>
  </si>
  <si>
    <t>20/2/2019</t>
  </si>
  <si>
    <t>21/2/2019</t>
  </si>
  <si>
    <t>22/2/2019</t>
  </si>
  <si>
    <t>25/2/2019</t>
  </si>
  <si>
    <t>26/2/2019</t>
  </si>
  <si>
    <t>27/2/2019</t>
  </si>
  <si>
    <t>28/2/2019</t>
  </si>
  <si>
    <t>13/3/2019</t>
  </si>
  <si>
    <t>14/3/2019</t>
  </si>
  <si>
    <t>15/3/2019</t>
  </si>
  <si>
    <t>18/3/2019</t>
  </si>
  <si>
    <t>19/3/2019</t>
  </si>
  <si>
    <t>20/3/2019</t>
  </si>
  <si>
    <t>21/3/2019</t>
  </si>
  <si>
    <t>22/3/2019</t>
  </si>
  <si>
    <t>25/3/2019</t>
  </si>
  <si>
    <t>26/3/2019</t>
  </si>
  <si>
    <t>27/3/2019</t>
  </si>
  <si>
    <t>28/3/2019</t>
  </si>
  <si>
    <t>29/3/2019</t>
  </si>
  <si>
    <t>15/4/2019</t>
  </si>
  <si>
    <t>16/4/2019</t>
  </si>
  <si>
    <t>17/4/2019</t>
  </si>
  <si>
    <t>18/4/2019</t>
  </si>
  <si>
    <t>22/4/2019</t>
  </si>
  <si>
    <t>23/4/2019</t>
  </si>
  <si>
    <t>24/4/2019</t>
  </si>
  <si>
    <t>25/4/2019</t>
  </si>
  <si>
    <t>26/4/2019</t>
  </si>
  <si>
    <t>29/4/2019</t>
  </si>
  <si>
    <t>30/4/2019</t>
  </si>
  <si>
    <t>13/5/2019</t>
  </si>
  <si>
    <t>14/5/2019</t>
  </si>
  <si>
    <t>15/5/2019</t>
  </si>
  <si>
    <t>16/5/2019</t>
  </si>
  <si>
    <t>17/5/2019</t>
  </si>
  <si>
    <t>20/5/2019</t>
  </si>
  <si>
    <t>21/5/2019</t>
  </si>
  <si>
    <t>22/5/2019</t>
  </si>
  <si>
    <t>23/5/2019</t>
  </si>
  <si>
    <t>24/5/2019</t>
  </si>
  <si>
    <t>28/5/2019</t>
  </si>
  <si>
    <t>29/5/2019</t>
  </si>
  <si>
    <t>30/5/2019</t>
  </si>
  <si>
    <t>31/5/2019</t>
  </si>
  <si>
    <t>13/6/2019</t>
  </si>
  <si>
    <t>14/6/2019</t>
  </si>
  <si>
    <t>17/6/2019</t>
  </si>
  <si>
    <t>18/6/2019</t>
  </si>
  <si>
    <t>19/6/2019</t>
  </si>
  <si>
    <t>20/6/2019</t>
  </si>
  <si>
    <t>21/6/2019</t>
  </si>
  <si>
    <t>24/6/2019</t>
  </si>
  <si>
    <t>25/6/2019</t>
  </si>
  <si>
    <t>26/6/2019</t>
  </si>
  <si>
    <t>27/6/2019</t>
  </si>
  <si>
    <t>28/6/2019</t>
  </si>
  <si>
    <t>15/7/2019</t>
  </si>
  <si>
    <t>16/7/2019</t>
  </si>
  <si>
    <t>17/7/2019</t>
  </si>
  <si>
    <t>18/7/2019</t>
  </si>
  <si>
    <t>19/7/2019</t>
  </si>
  <si>
    <t>22/7/2019</t>
  </si>
  <si>
    <t>23/7/2019</t>
  </si>
  <si>
    <t>24/7/2019</t>
  </si>
  <si>
    <t>25/7/2019</t>
  </si>
  <si>
    <t>26/7/2019</t>
  </si>
  <si>
    <t>29/7/2019</t>
  </si>
  <si>
    <t>30/7/2019</t>
  </si>
  <si>
    <t>31/7/2019</t>
  </si>
  <si>
    <t>13/8/2019</t>
  </si>
  <si>
    <t>14/8/2019</t>
  </si>
  <si>
    <t>15/8/2019</t>
  </si>
  <si>
    <t>16/8/2019</t>
  </si>
  <si>
    <t>19/8/2019</t>
  </si>
  <si>
    <t>20/8/2019</t>
  </si>
  <si>
    <t>21/8/2019</t>
  </si>
  <si>
    <t>22/8/2019</t>
  </si>
  <si>
    <t>23/8/2019</t>
  </si>
  <si>
    <t>26/8/2019</t>
  </si>
  <si>
    <t>27/8/2019</t>
  </si>
  <si>
    <t>28/8/2019</t>
  </si>
  <si>
    <t>29/8/2019</t>
  </si>
  <si>
    <t>30/8/2019</t>
  </si>
  <si>
    <t>13/9/2019</t>
  </si>
  <si>
    <t>16/9/2019</t>
  </si>
  <si>
    <t>17/9/2019</t>
  </si>
  <si>
    <t>18/9/2019</t>
  </si>
  <si>
    <t>19/9/2019</t>
  </si>
  <si>
    <t>20/9/2019</t>
  </si>
  <si>
    <t>23/9/2019</t>
  </si>
  <si>
    <t>24/9/2019</t>
  </si>
  <si>
    <t>25/9/2019</t>
  </si>
  <si>
    <t>26/9/2019</t>
  </si>
  <si>
    <t>27/9/2019</t>
  </si>
  <si>
    <t>30/9/2019</t>
  </si>
  <si>
    <t>14/10/2019</t>
  </si>
  <si>
    <t>15/10/2019</t>
  </si>
  <si>
    <t>16/10/2019</t>
  </si>
  <si>
    <t>17/10/2019</t>
  </si>
  <si>
    <t>18/10/2019</t>
  </si>
  <si>
    <t>21/10/2019</t>
  </si>
  <si>
    <t>22/10/2019</t>
  </si>
  <si>
    <t>23/10/2019</t>
  </si>
  <si>
    <t>24/10/2019</t>
  </si>
  <si>
    <t>25/10/2019</t>
  </si>
  <si>
    <t>28/10/2019</t>
  </si>
  <si>
    <t>29/10/2019</t>
  </si>
  <si>
    <t>30/10/2019</t>
  </si>
  <si>
    <t>31/10/2019</t>
  </si>
  <si>
    <t>13/11/2019</t>
  </si>
  <si>
    <t>14/11/2019</t>
  </si>
  <si>
    <t>15/11/2019</t>
  </si>
  <si>
    <t>18/11/2019</t>
  </si>
  <si>
    <t>19/11/2019</t>
  </si>
  <si>
    <t>20/11/2019</t>
  </si>
  <si>
    <t>21/11/2019</t>
  </si>
  <si>
    <t>22/11/2019</t>
  </si>
  <si>
    <t>25/11/2019</t>
  </si>
  <si>
    <t>26/11/2019</t>
  </si>
  <si>
    <t>27/11/2019</t>
  </si>
  <si>
    <t>29/11/2019</t>
  </si>
  <si>
    <t>13/12/2019</t>
  </si>
  <si>
    <t>16/12/2019</t>
  </si>
  <si>
    <t>17/12/2019</t>
  </si>
  <si>
    <t>18/12/2019</t>
  </si>
  <si>
    <t>19/12/2019</t>
  </si>
  <si>
    <t>20/12/2019</t>
  </si>
  <si>
    <t>23/12/2019</t>
  </si>
  <si>
    <t>24/12/2019</t>
  </si>
  <si>
    <t>26/12/2019</t>
  </si>
  <si>
    <t>27/12/2019</t>
  </si>
  <si>
    <t>30/12/2019</t>
  </si>
  <si>
    <t>31/12/2019</t>
  </si>
  <si>
    <t>13/1/2020</t>
  </si>
  <si>
    <t>14/1/2020</t>
  </si>
  <si>
    <t>15/1/2020</t>
  </si>
  <si>
    <t>16/1/2020</t>
  </si>
  <si>
    <t>17/1/2020</t>
  </si>
  <si>
    <t>21/1/2020</t>
  </si>
  <si>
    <t>22/1/2020</t>
  </si>
  <si>
    <t>23/1/2020</t>
  </si>
  <si>
    <t>24/1/2020</t>
  </si>
  <si>
    <t>27/1/2020</t>
  </si>
  <si>
    <t>28/1/2020</t>
  </si>
  <si>
    <t>29/1/2020</t>
  </si>
  <si>
    <t>30/1/2020</t>
  </si>
  <si>
    <t>31/1/2020</t>
  </si>
  <si>
    <t>13/2/2020</t>
  </si>
  <si>
    <t>14/2/2020</t>
  </si>
  <si>
    <t>18/2/2020</t>
  </si>
  <si>
    <t>19/2/2020</t>
  </si>
  <si>
    <t>20/2/2020</t>
  </si>
  <si>
    <t>21/2/2020</t>
  </si>
  <si>
    <t>24/2/2020</t>
  </si>
  <si>
    <t>25/2/2020</t>
  </si>
  <si>
    <t>26/2/2020</t>
  </si>
  <si>
    <t>27/2/2020</t>
  </si>
  <si>
    <t>28/2/2020</t>
  </si>
  <si>
    <t>13/3/2020</t>
  </si>
  <si>
    <t>16/3/2020</t>
  </si>
  <si>
    <t>17/3/2020</t>
  </si>
  <si>
    <t>18/3/2020</t>
  </si>
  <si>
    <t>19/3/2020</t>
  </si>
  <si>
    <t>20/3/2020</t>
  </si>
  <si>
    <t>23/3/2020</t>
  </si>
  <si>
    <t>24/3/2020</t>
  </si>
  <si>
    <t>25/3/2020</t>
  </si>
  <si>
    <t>26/3/2020</t>
  </si>
  <si>
    <t>27/3/2020</t>
  </si>
  <si>
    <t>30/3/2020</t>
  </si>
  <si>
    <t>31/3/2020</t>
  </si>
  <si>
    <t>13/4/2020</t>
  </si>
  <si>
    <t>14/4/2020</t>
  </si>
  <si>
    <t>15/4/2020</t>
  </si>
  <si>
    <t>16/4/2020</t>
  </si>
  <si>
    <t>17/4/2020</t>
  </si>
  <si>
    <t>20/4/2020</t>
  </si>
  <si>
    <t>21/4/2020</t>
  </si>
  <si>
    <t>22/4/2020</t>
  </si>
  <si>
    <t>23/4/2020</t>
  </si>
  <si>
    <t>24/4/2020</t>
  </si>
  <si>
    <t>27/4/2020</t>
  </si>
  <si>
    <t>28/4/2020</t>
  </si>
  <si>
    <t>29/4/2020</t>
  </si>
  <si>
    <t>30/4/2020</t>
  </si>
  <si>
    <t>13/5/2020</t>
  </si>
  <si>
    <t>14/5/2020</t>
  </si>
  <si>
    <t>15/5/2020</t>
  </si>
  <si>
    <t>18/5/2020</t>
  </si>
  <si>
    <t>19/5/2020</t>
  </si>
  <si>
    <t>20/5/2020</t>
  </si>
  <si>
    <t>21/5/2020</t>
  </si>
  <si>
    <t>22/5/2020</t>
  </si>
  <si>
    <t>26/5/2020</t>
  </si>
  <si>
    <t>27/5/2020</t>
  </si>
  <si>
    <t>28/5/2020</t>
  </si>
  <si>
    <t>29/5/2020</t>
  </si>
  <si>
    <t>15/6/2020</t>
  </si>
  <si>
    <t>16/6/2020</t>
  </si>
  <si>
    <t>17/6/2020</t>
  </si>
  <si>
    <t>18/6/2020</t>
  </si>
  <si>
    <t>19/6/2020</t>
  </si>
  <si>
    <t>22/6/2020</t>
  </si>
  <si>
    <t>23/6/2020</t>
  </si>
  <si>
    <t>24/6/2020</t>
  </si>
  <si>
    <t>25/6/2020</t>
  </si>
  <si>
    <t>26/6/2020</t>
  </si>
  <si>
    <t>29/6/2020</t>
  </si>
  <si>
    <t>30/6/2020</t>
  </si>
  <si>
    <t>13/7/2020</t>
  </si>
  <si>
    <t>14/7/2020</t>
  </si>
  <si>
    <t>15/7/2020</t>
  </si>
  <si>
    <t>16/7/2020</t>
  </si>
  <si>
    <t>17/7/2020</t>
  </si>
  <si>
    <t>20/7/2020</t>
  </si>
  <si>
    <t>21/7/2020</t>
  </si>
  <si>
    <t>22/7/2020</t>
  </si>
  <si>
    <t>23/7/2020</t>
  </si>
  <si>
    <t>24/7/2020</t>
  </si>
  <si>
    <t>27/7/2020</t>
  </si>
  <si>
    <t>28/7/2020</t>
  </si>
  <si>
    <t>29/7/2020</t>
  </si>
  <si>
    <t>30/7/2020</t>
  </si>
  <si>
    <t>31/7/2020</t>
  </si>
  <si>
    <t>13/8/2020</t>
  </si>
  <si>
    <t>14/8/2020</t>
  </si>
  <si>
    <t>17/8/2020</t>
  </si>
  <si>
    <t>18/8/2020</t>
  </si>
  <si>
    <t>19/8/2020</t>
  </si>
  <si>
    <t>20/8/2020</t>
  </si>
  <si>
    <t>21/8/2020</t>
  </si>
  <si>
    <t>24/8/2020</t>
  </si>
  <si>
    <t>25/8/2020</t>
  </si>
  <si>
    <t>26/8/2020</t>
  </si>
  <si>
    <t>27/8/2020</t>
  </si>
  <si>
    <t>28/8/2020</t>
  </si>
  <si>
    <t>31/8/2020</t>
  </si>
  <si>
    <t>14/9/2020</t>
  </si>
  <si>
    <t>15/9/2020</t>
  </si>
  <si>
    <t>16/9/2020</t>
  </si>
  <si>
    <t>17/9/2020</t>
  </si>
  <si>
    <t>18/9/2020</t>
  </si>
  <si>
    <t>21/9/2020</t>
  </si>
  <si>
    <t>22/9/2020</t>
  </si>
  <si>
    <t>23/9/2020</t>
  </si>
  <si>
    <t>24/9/2020</t>
  </si>
  <si>
    <t>25/9/2020</t>
  </si>
  <si>
    <t>28/9/2020</t>
  </si>
  <si>
    <t>29/9/2020</t>
  </si>
  <si>
    <t>30/9/2020</t>
  </si>
  <si>
    <t>13/10/2020</t>
  </si>
  <si>
    <t>14/10/2020</t>
  </si>
  <si>
    <t>15/10/2020</t>
  </si>
  <si>
    <t>16/10/2020</t>
  </si>
  <si>
    <t>19/10/2020</t>
  </si>
  <si>
    <t>20/10/2020</t>
  </si>
  <si>
    <t>21/10/2020</t>
  </si>
  <si>
    <t>22/10/2020</t>
  </si>
  <si>
    <t>23/10/2020</t>
  </si>
  <si>
    <t>26/10/2020</t>
  </si>
  <si>
    <t>27/10/2020</t>
  </si>
  <si>
    <t>28/10/2020</t>
  </si>
  <si>
    <t>29/10/2020</t>
  </si>
  <si>
    <t>30/10/2020</t>
  </si>
  <si>
    <t>13/11/2020</t>
  </si>
  <si>
    <t>16/11/2020</t>
  </si>
  <si>
    <t>17/11/2020</t>
  </si>
  <si>
    <t>18/11/2020</t>
  </si>
  <si>
    <t>19/11/2020</t>
  </si>
  <si>
    <t>20/11/2020</t>
  </si>
  <si>
    <t>23/11/2020</t>
  </si>
  <si>
    <t>24/11/2020</t>
  </si>
  <si>
    <t>25/11/2020</t>
  </si>
  <si>
    <t>27/11/2020</t>
  </si>
  <si>
    <t>30/11/2020</t>
  </si>
  <si>
    <t>14/12/2020</t>
  </si>
  <si>
    <t>15/12/2020</t>
  </si>
  <si>
    <t>16/12/2020</t>
  </si>
  <si>
    <t>17/12/2020</t>
  </si>
  <si>
    <t>18/12/2020</t>
  </si>
  <si>
    <t>21/12/2020</t>
  </si>
  <si>
    <t>22/12/2020</t>
  </si>
  <si>
    <t>23/12/2020</t>
  </si>
  <si>
    <t>24/12/2020</t>
  </si>
  <si>
    <t>28/12/2020</t>
  </si>
  <si>
    <t>29/12/2020</t>
  </si>
  <si>
    <t>30/12/2020</t>
  </si>
  <si>
    <t>31/12/2020</t>
  </si>
  <si>
    <t>13/1/2021</t>
  </si>
  <si>
    <t>14/1/2021</t>
  </si>
  <si>
    <t>15/1/2021</t>
  </si>
  <si>
    <t>19/1/2021</t>
  </si>
  <si>
    <t>20/1/2021</t>
  </si>
  <si>
    <t>21/1/2021</t>
  </si>
  <si>
    <t>22/1/2021</t>
  </si>
  <si>
    <t>25/1/2021</t>
  </si>
  <si>
    <t>26/1/2021</t>
  </si>
  <si>
    <t>27/1/2021</t>
  </si>
  <si>
    <t>28/1/2021</t>
  </si>
  <si>
    <t>29/1/2021</t>
  </si>
  <si>
    <t>16/2/2021</t>
  </si>
  <si>
    <t>17/2/2021</t>
  </si>
  <si>
    <t>18/2/2021</t>
  </si>
  <si>
    <t>19/2/2021</t>
  </si>
  <si>
    <t>22/2/2021</t>
  </si>
  <si>
    <t>23/2/2021</t>
  </si>
  <si>
    <t>24/2/2021</t>
  </si>
  <si>
    <t>25/2/2021</t>
  </si>
  <si>
    <t>26/2/2021</t>
  </si>
  <si>
    <t>15/3/2021</t>
  </si>
  <si>
    <t>16/3/2021</t>
  </si>
  <si>
    <t>17/3/2021</t>
  </si>
  <si>
    <t>18/3/2021</t>
  </si>
  <si>
    <t>19/3/2021</t>
  </si>
  <si>
    <t>22/3/2021</t>
  </si>
  <si>
    <t>23/3/2021</t>
  </si>
  <si>
    <t>24/3/2021</t>
  </si>
  <si>
    <t>25/3/2021</t>
  </si>
  <si>
    <t>26/3/2021</t>
  </si>
  <si>
    <t>29/3/2021</t>
  </si>
  <si>
    <t>30/3/2021</t>
  </si>
  <si>
    <t>31/3/2021</t>
  </si>
  <si>
    <t>13/4/2021</t>
  </si>
  <si>
    <t>14/4/2021</t>
  </si>
  <si>
    <t>15/4/2021</t>
  </si>
  <si>
    <t>16/4/2021</t>
  </si>
  <si>
    <t>19/4/2021</t>
  </si>
  <si>
    <t>20/4/2021</t>
  </si>
  <si>
    <t>21/4/2021</t>
  </si>
  <si>
    <t>22/4/2021</t>
  </si>
  <si>
    <t>23/4/2021</t>
  </si>
  <si>
    <t>26/4/2021</t>
  </si>
  <si>
    <t>27/4/2021</t>
  </si>
  <si>
    <t>28/4/2021</t>
  </si>
  <si>
    <t>29/4/2021</t>
  </si>
  <si>
    <t>30/4/2021</t>
  </si>
  <si>
    <t>13/5/2021</t>
  </si>
  <si>
    <t>14/5/2021</t>
  </si>
  <si>
    <t>17/5/2021</t>
  </si>
  <si>
    <t>18/5/2021</t>
  </si>
  <si>
    <t>19/5/2021</t>
  </si>
  <si>
    <t>20/5/2021</t>
  </si>
  <si>
    <t>21/5/2021</t>
  </si>
  <si>
    <t>24/5/2021</t>
  </si>
  <si>
    <t>25/5/2021</t>
  </si>
  <si>
    <t>26/5/2021</t>
  </si>
  <si>
    <t>27/5/2021</t>
  </si>
  <si>
    <t>28/5/2021</t>
  </si>
  <si>
    <t>14/6/2021</t>
  </si>
  <si>
    <t>15/6/2021</t>
  </si>
  <si>
    <t>16/6/2021</t>
  </si>
  <si>
    <t>17/6/2021</t>
  </si>
  <si>
    <t>18/6/2021</t>
  </si>
  <si>
    <t>21/6/2021</t>
  </si>
  <si>
    <t>22/6/2021</t>
  </si>
  <si>
    <t>23/6/2021</t>
  </si>
  <si>
    <t>24/6/2021</t>
  </si>
  <si>
    <t>25/6/2021</t>
  </si>
  <si>
    <t>28/6/2021</t>
  </si>
  <si>
    <t>29/6/2021</t>
  </si>
  <si>
    <t>30/6/2021</t>
  </si>
  <si>
    <t>13/7/2021</t>
  </si>
  <si>
    <t>14/7/2021</t>
  </si>
  <si>
    <t>15/7/2021</t>
  </si>
  <si>
    <t>16/7/2021</t>
  </si>
  <si>
    <t>19/7/2021</t>
  </si>
  <si>
    <t>20/7/2021</t>
  </si>
  <si>
    <t>21/7/2021</t>
  </si>
  <si>
    <t>22/7/2021</t>
  </si>
  <si>
    <t>23/7/2021</t>
  </si>
  <si>
    <t>26/7/2021</t>
  </si>
  <si>
    <t>27/7/2021</t>
  </si>
  <si>
    <t>28/7/2021</t>
  </si>
  <si>
    <t>29/7/2021</t>
  </si>
  <si>
    <t>30/7/2021</t>
  </si>
  <si>
    <t>13/8/2021</t>
  </si>
  <si>
    <t>16/8/2021</t>
  </si>
  <si>
    <t>17/8/2021</t>
  </si>
  <si>
    <t>18/8/2021</t>
  </si>
  <si>
    <t>19/8/2021</t>
  </si>
  <si>
    <t>20/8/2021</t>
  </si>
  <si>
    <t>23/8/2021</t>
  </si>
  <si>
    <t>24/8/2021</t>
  </si>
  <si>
    <t>25/8/2021</t>
  </si>
  <si>
    <t>26/8/2021</t>
  </si>
  <si>
    <t>27/8/2021</t>
  </si>
  <si>
    <t>30/8/2021</t>
  </si>
  <si>
    <t>31/8/2021</t>
  </si>
  <si>
    <t>13/9/2021</t>
  </si>
  <si>
    <t>14/9/2021</t>
  </si>
  <si>
    <t>15/9/2021</t>
  </si>
  <si>
    <t>16/9/2021</t>
  </si>
  <si>
    <t>17/9/2021</t>
  </si>
  <si>
    <t>20/9/2021</t>
  </si>
  <si>
    <t>21/9/2021</t>
  </si>
  <si>
    <t>22/9/2021</t>
  </si>
  <si>
    <t>23/9/2021</t>
  </si>
  <si>
    <t>24/9/2021</t>
  </si>
  <si>
    <t>27/9/2021</t>
  </si>
  <si>
    <t>28/9/2021</t>
  </si>
  <si>
    <t>29/9/2021</t>
  </si>
  <si>
    <t>30/9/2021</t>
  </si>
  <si>
    <t>13/10/2021</t>
  </si>
  <si>
    <t>14/10/2021</t>
  </si>
  <si>
    <t>15/10/2021</t>
  </si>
  <si>
    <t>18/10/2021</t>
  </si>
  <si>
    <t>19/10/2021</t>
  </si>
  <si>
    <t>20/10/2021</t>
  </si>
  <si>
    <t>21/10/2021</t>
  </si>
  <si>
    <t>22/10/2021</t>
  </si>
  <si>
    <t>25/10/2021</t>
  </si>
  <si>
    <t>26/10/2021</t>
  </si>
  <si>
    <t>27/10/2021</t>
  </si>
  <si>
    <t>28/10/2021</t>
  </si>
  <si>
    <t>29/10/2021</t>
  </si>
  <si>
    <t>15/11/2021</t>
  </si>
  <si>
    <t>16/11/2021</t>
  </si>
  <si>
    <t>17/11/2021</t>
  </si>
  <si>
    <t>18/11/2021</t>
  </si>
  <si>
    <t>19/11/2021</t>
  </si>
  <si>
    <t>22/11/2021</t>
  </si>
  <si>
    <t>23/11/2021</t>
  </si>
  <si>
    <t>24/11/2021</t>
  </si>
  <si>
    <t>26/11/2021</t>
  </si>
  <si>
    <t>29/11/2021</t>
  </si>
  <si>
    <t>30/11/2021</t>
  </si>
  <si>
    <t>13/12/2021</t>
  </si>
  <si>
    <t>14/12/2021</t>
  </si>
  <si>
    <t>15/12/2021</t>
  </si>
  <si>
    <t>16/12/2021</t>
  </si>
  <si>
    <t>17/12/2021</t>
  </si>
  <si>
    <t>20/12/2021</t>
  </si>
  <si>
    <t>21/12/2021</t>
  </si>
  <si>
    <t>22/12/2021</t>
  </si>
  <si>
    <t>23/12/2021</t>
  </si>
  <si>
    <t>27/12/2021</t>
  </si>
  <si>
    <t>28/12/2021</t>
  </si>
  <si>
    <t>29/12/2021</t>
  </si>
  <si>
    <t>30/12/2021</t>
  </si>
  <si>
    <t>31/12/2021</t>
  </si>
  <si>
    <t>13/1/2022</t>
  </si>
  <si>
    <t>14/1/2022</t>
  </si>
  <si>
    <t>18/1/2022</t>
  </si>
  <si>
    <t>19/1/2022</t>
  </si>
  <si>
    <t>20/1/2022</t>
  </si>
  <si>
    <t>21/1/2022</t>
  </si>
  <si>
    <t>24/1/2022</t>
  </si>
  <si>
    <t>25/1/2022</t>
  </si>
  <si>
    <t>26/1/2022</t>
  </si>
  <si>
    <t>27/1/2022</t>
  </si>
  <si>
    <t>28/1/2022</t>
  </si>
  <si>
    <t>31/1/2022</t>
  </si>
  <si>
    <t>14/2/2022</t>
  </si>
  <si>
    <t>15/2/2022</t>
  </si>
  <si>
    <t>16/2/2022</t>
  </si>
  <si>
    <t>17/2/2022</t>
  </si>
  <si>
    <t>18/2/2022</t>
  </si>
  <si>
    <t>22/2/2022</t>
  </si>
  <si>
    <t>23/2/2022</t>
  </si>
  <si>
    <t>24/2/2022</t>
  </si>
  <si>
    <t>25/2/2022</t>
  </si>
  <si>
    <t>28/2/2022</t>
  </si>
  <si>
    <t>14/3/2022</t>
  </si>
  <si>
    <t>15/3/2022</t>
  </si>
  <si>
    <t>16/3/2022</t>
  </si>
  <si>
    <t>17/3/2022</t>
  </si>
  <si>
    <t>18/3/2022</t>
  </si>
  <si>
    <t>21/3/2022</t>
  </si>
  <si>
    <t>22/3/2022</t>
  </si>
  <si>
    <t>23/3/2022</t>
  </si>
  <si>
    <t>24/3/2022</t>
  </si>
  <si>
    <t>25/3/2022</t>
  </si>
  <si>
    <t>28/3/2022</t>
  </si>
  <si>
    <t>29/3/2022</t>
  </si>
  <si>
    <t>30/3/2022</t>
  </si>
  <si>
    <t>31/3/2022</t>
  </si>
  <si>
    <t>13/4/2022</t>
  </si>
  <si>
    <t>14/4/2022</t>
  </si>
  <si>
    <t>18/4/2022</t>
  </si>
  <si>
    <t>19/4/2022</t>
  </si>
  <si>
    <t>20/4/2022</t>
  </si>
  <si>
    <t>21/4/2022</t>
  </si>
  <si>
    <t>22/4/2022</t>
  </si>
  <si>
    <t>25/4/2022</t>
  </si>
  <si>
    <t>26/4/2022</t>
  </si>
  <si>
    <t>27/4/2022</t>
  </si>
  <si>
    <t>28/4/2022</t>
  </si>
  <si>
    <t>29/4/2022</t>
  </si>
  <si>
    <t>13/5/2022</t>
  </si>
  <si>
    <t>16/5/2022</t>
  </si>
  <si>
    <t>17/5/2022</t>
  </si>
  <si>
    <t>18/5/2022</t>
  </si>
  <si>
    <t>19/5/2022</t>
  </si>
  <si>
    <t>20/5/2022</t>
  </si>
  <si>
    <t>23/5/2022</t>
  </si>
  <si>
    <t>24/5/2022</t>
  </si>
  <si>
    <t>25/5/2022</t>
  </si>
  <si>
    <t>26/5/2022</t>
  </si>
  <si>
    <t>27/5/2022</t>
  </si>
  <si>
    <t>31/5/2022</t>
  </si>
  <si>
    <t>13/6/2022</t>
  </si>
  <si>
    <t>14/6/2022</t>
  </si>
  <si>
    <t>15/6/2022</t>
  </si>
  <si>
    <t>16/6/2022</t>
  </si>
  <si>
    <t>17/6/2022</t>
  </si>
  <si>
    <t>21/6/2022</t>
  </si>
  <si>
    <t>22/6/2022</t>
  </si>
  <si>
    <t>23/6/2022</t>
  </si>
  <si>
    <t>24/6/2022</t>
  </si>
  <si>
    <t>27/6/2022</t>
  </si>
  <si>
    <t>28/6/2022</t>
  </si>
  <si>
    <t>29/6/2022</t>
  </si>
  <si>
    <t>30/6/2022</t>
  </si>
  <si>
    <t>13/7/2022</t>
  </si>
  <si>
    <t>14/7/2022</t>
  </si>
  <si>
    <t>15/7/2022</t>
  </si>
  <si>
    <t>18/7/2022</t>
  </si>
  <si>
    <t>19/7/2022</t>
  </si>
  <si>
    <t>20/7/2022</t>
  </si>
  <si>
    <t>21/7/2022</t>
  </si>
  <si>
    <t>22/7/2022</t>
  </si>
  <si>
    <t>25/7/2022</t>
  </si>
  <si>
    <t>26/7/2022</t>
  </si>
  <si>
    <t>27/7/2022</t>
  </si>
  <si>
    <t>28/7/2022</t>
  </si>
  <si>
    <t>29/7/2022</t>
  </si>
  <si>
    <t>15/8/2022</t>
  </si>
  <si>
    <t>16/8/2022</t>
  </si>
  <si>
    <t>17/8/2022</t>
  </si>
  <si>
    <t>18/8/2022</t>
  </si>
  <si>
    <t>19/8/2022</t>
  </si>
  <si>
    <t>22/8/2022</t>
  </si>
  <si>
    <t>23/8/2022</t>
  </si>
  <si>
    <t>24/8/2022</t>
  </si>
  <si>
    <t>25/8/2022</t>
  </si>
  <si>
    <t>26/8/2022</t>
  </si>
  <si>
    <t>29/8/2022</t>
  </si>
  <si>
    <t>30/8/2022</t>
  </si>
  <si>
    <t>31/8/2022</t>
  </si>
  <si>
    <t>13/9/2022</t>
  </si>
  <si>
    <t>14/9/2022</t>
  </si>
  <si>
    <t>15/9/2022</t>
  </si>
  <si>
    <t>16/9/2022</t>
  </si>
  <si>
    <t>19/9/2022</t>
  </si>
  <si>
    <t>20/9/2022</t>
  </si>
  <si>
    <t>21/9/2022</t>
  </si>
  <si>
    <t>22/9/2022</t>
  </si>
  <si>
    <t>23/9/2022</t>
  </si>
  <si>
    <t>26/9/2022</t>
  </si>
  <si>
    <t>27/9/2022</t>
  </si>
  <si>
    <t>28/9/2022</t>
  </si>
  <si>
    <t>29/9/2022</t>
  </si>
  <si>
    <t>30/9/2022</t>
  </si>
  <si>
    <t>13/10/2022</t>
  </si>
  <si>
    <t>14/10/2022</t>
  </si>
  <si>
    <t>17/10/2022</t>
  </si>
  <si>
    <t>18/10/2022</t>
  </si>
  <si>
    <t>19/10/2022</t>
  </si>
  <si>
    <t>20/10/2022</t>
  </si>
  <si>
    <t>21/10/2022</t>
  </si>
  <si>
    <t>24/10/2022</t>
  </si>
  <si>
    <t>25/10/2022</t>
  </si>
  <si>
    <t>26/10/2022</t>
  </si>
  <si>
    <t>27/10/2022</t>
  </si>
  <si>
    <t>28/10/2022</t>
  </si>
  <si>
    <t>31/10/2022</t>
  </si>
  <si>
    <t>14/11/2022</t>
  </si>
  <si>
    <t>15/11/2022</t>
  </si>
  <si>
    <t>16/11/2022</t>
  </si>
  <si>
    <t>17/11/2022</t>
  </si>
  <si>
    <t>18/11/2022</t>
  </si>
  <si>
    <t>21/11/2022</t>
  </si>
  <si>
    <t>22/11/2022</t>
  </si>
  <si>
    <t>23/11/2022</t>
  </si>
  <si>
    <t>25/11/2022</t>
  </si>
  <si>
    <t>28/11/2022</t>
  </si>
  <si>
    <t>29/11/2022</t>
  </si>
  <si>
    <t>30/11/2022</t>
  </si>
  <si>
    <t>13/12/2022</t>
  </si>
  <si>
    <t>14/12/2022</t>
  </si>
  <si>
    <t>15/12/2022</t>
  </si>
  <si>
    <t>16/12/2022</t>
  </si>
  <si>
    <t>19/12/2022</t>
  </si>
  <si>
    <t>20/12/2022</t>
  </si>
  <si>
    <t>21/12/2022</t>
  </si>
  <si>
    <t>22/12/2022</t>
  </si>
  <si>
    <t>23/12/2022</t>
  </si>
  <si>
    <t>27/12/2022</t>
  </si>
  <si>
    <t>28/12/2022</t>
  </si>
  <si>
    <t>29/12/2022</t>
  </si>
  <si>
    <t>30/12/2022</t>
  </si>
  <si>
    <t>13/1/2023</t>
  </si>
  <si>
    <t>17/1/2023</t>
  </si>
  <si>
    <t>18/1/2023</t>
  </si>
  <si>
    <t>19/1/2023</t>
  </si>
  <si>
    <t>20/1/2023</t>
  </si>
  <si>
    <t>23/1/2023</t>
  </si>
  <si>
    <t>24/1/2023</t>
  </si>
  <si>
    <t>25/1/2023</t>
  </si>
  <si>
    <t>26/1/2023</t>
  </si>
  <si>
    <t>27/1/2023</t>
  </si>
  <si>
    <t>30/1/2023</t>
  </si>
  <si>
    <t>31/1/2023</t>
  </si>
  <si>
    <t>13/2/2023</t>
  </si>
  <si>
    <t>14/2/2023</t>
  </si>
  <si>
    <t>15/2/2023</t>
  </si>
  <si>
    <t>16/2/2023</t>
  </si>
  <si>
    <t>17/2/2023</t>
  </si>
  <si>
    <t>21/2/2023</t>
  </si>
  <si>
    <t>22/2/2023</t>
  </si>
  <si>
    <t>23/2/2023</t>
  </si>
  <si>
    <t>24/2/2023</t>
  </si>
  <si>
    <t>27/2/2023</t>
  </si>
  <si>
    <t>28/2/2023</t>
  </si>
  <si>
    <t>13/3/2023</t>
  </si>
  <si>
    <t>14/3/2023</t>
  </si>
  <si>
    <t>15/3/2023</t>
  </si>
  <si>
    <t>16/3/2023</t>
  </si>
  <si>
    <t>17/3/2023</t>
  </si>
  <si>
    <t>20/3/2023</t>
  </si>
  <si>
    <t>21/3/2023</t>
  </si>
  <si>
    <t>22/3/2023</t>
  </si>
  <si>
    <t>23/3/2023</t>
  </si>
  <si>
    <t>24/3/2023</t>
  </si>
  <si>
    <t>27/3/2023</t>
  </si>
  <si>
    <t>28/3/2023</t>
  </si>
  <si>
    <t>29/3/2023</t>
  </si>
  <si>
    <t>30/3/2023</t>
  </si>
  <si>
    <t>31/3/2023</t>
  </si>
  <si>
    <t>13/4/2023</t>
  </si>
  <si>
    <t>14/4/2023</t>
  </si>
  <si>
    <t>17/4/2023</t>
  </si>
  <si>
    <t>18/4/2023</t>
  </si>
  <si>
    <t>19/4/2023</t>
  </si>
  <si>
    <t>20/4/2023</t>
  </si>
  <si>
    <t>21/4/2023</t>
  </si>
  <si>
    <t>24/4/2023</t>
  </si>
  <si>
    <t>25/4/2023</t>
  </si>
  <si>
    <t>26/4/2023</t>
  </si>
  <si>
    <t>27/4/2023</t>
  </si>
  <si>
    <t>28/4/2023</t>
  </si>
  <si>
    <t>15/5/2023</t>
  </si>
  <si>
    <t>16/5/2023</t>
  </si>
  <si>
    <t>17/5/2023</t>
  </si>
  <si>
    <t>18/5/2023</t>
  </si>
  <si>
    <t>19/5/2023</t>
  </si>
  <si>
    <t>22/5/2023</t>
  </si>
  <si>
    <t>23/5/2023</t>
  </si>
  <si>
    <t>24/5/2023</t>
  </si>
  <si>
    <t>25/5/2023</t>
  </si>
  <si>
    <t>26/5/2023</t>
  </si>
  <si>
    <t>30/5/2023</t>
  </si>
  <si>
    <t>31/5/2023</t>
  </si>
  <si>
    <t>13/6/2023</t>
  </si>
  <si>
    <t>14/6/2023</t>
  </si>
  <si>
    <t>15/6/2023</t>
  </si>
  <si>
    <t>16/6/2023</t>
  </si>
  <si>
    <t>20/6/2023</t>
  </si>
  <si>
    <t>21/6/2023</t>
  </si>
  <si>
    <t>22/6/2023</t>
  </si>
  <si>
    <t>23/6/2023</t>
  </si>
  <si>
    <t>26/6/2023</t>
  </si>
  <si>
    <t>27/6/2023</t>
  </si>
  <si>
    <t>28/6/2023</t>
  </si>
  <si>
    <t>29/6/2023</t>
  </si>
  <si>
    <t>30/6/2023</t>
  </si>
  <si>
    <t>13/7/2023</t>
  </si>
  <si>
    <t>14/7/2023</t>
  </si>
  <si>
    <t>17/7/2023</t>
  </si>
  <si>
    <t>18/7/2023</t>
  </si>
  <si>
    <t>19/7/2023</t>
  </si>
  <si>
    <t>20/7/2023</t>
  </si>
  <si>
    <t>21/7/2023</t>
  </si>
  <si>
    <t>24/7/2023</t>
  </si>
  <si>
    <t>25/7/2023</t>
  </si>
  <si>
    <t>26/7/2023</t>
  </si>
  <si>
    <t>27/7/2023</t>
  </si>
  <si>
    <t>28/7/2023</t>
  </si>
  <si>
    <t>31/7/2023</t>
  </si>
  <si>
    <t>14/8/2023</t>
  </si>
  <si>
    <t>15/8/2023</t>
  </si>
  <si>
    <t>16/8/2023</t>
  </si>
  <si>
    <t>17/8/2023</t>
  </si>
  <si>
    <t>18/8/2023</t>
  </si>
  <si>
    <t>21/8/2023</t>
  </si>
  <si>
    <t>22/8/2023</t>
  </si>
  <si>
    <t>23/8/2023</t>
  </si>
  <si>
    <t>24/8/2023</t>
  </si>
  <si>
    <t>25/8/2023</t>
  </si>
  <si>
    <t>28/8/2023</t>
  </si>
  <si>
    <t>29/8/2023</t>
  </si>
  <si>
    <t>30/8/2023</t>
  </si>
  <si>
    <t>31/8/2023</t>
  </si>
  <si>
    <t>13/9/2023</t>
  </si>
  <si>
    <t>14/9/2023</t>
  </si>
  <si>
    <t>15/9/2023</t>
  </si>
  <si>
    <t>18/9/2023</t>
  </si>
  <si>
    <t>19/9/2023</t>
  </si>
  <si>
    <t>20/9/2023</t>
  </si>
  <si>
    <t>21/9/2023</t>
  </si>
  <si>
    <t>22/9/2023</t>
  </si>
  <si>
    <t>25/9/2023</t>
  </si>
  <si>
    <t>26/9/2023</t>
  </si>
  <si>
    <t>27/9/2023</t>
  </si>
  <si>
    <t>28/9/2023</t>
  </si>
  <si>
    <t>29/9/2023</t>
  </si>
  <si>
    <t>13/10/2023</t>
  </si>
  <si>
    <t>16/10/2023</t>
  </si>
  <si>
    <t>17/10/2023</t>
  </si>
  <si>
    <t>18/10/2023</t>
  </si>
  <si>
    <t>19/10/2023</t>
  </si>
  <si>
    <t>20/10/2023</t>
  </si>
  <si>
    <t>23/10/2023</t>
  </si>
  <si>
    <t>24/10/2023</t>
  </si>
  <si>
    <t>25/10/2023</t>
  </si>
  <si>
    <t>26/10/2023</t>
  </si>
  <si>
    <t>27/10/2023</t>
  </si>
  <si>
    <t>30/10/2023</t>
  </si>
  <si>
    <t>31/10/2023</t>
  </si>
  <si>
    <t xml:space="preserve">Average Annual Return </t>
  </si>
  <si>
    <t xml:space="preserve">Variance </t>
  </si>
  <si>
    <t>Standard Deviation</t>
  </si>
  <si>
    <t xml:space="preserve">Covariance </t>
  </si>
  <si>
    <t>-</t>
  </si>
  <si>
    <t xml:space="preserve">Variance - 5Y </t>
  </si>
  <si>
    <t>STD - 5Y</t>
  </si>
  <si>
    <t xml:space="preserve">Covariance -  5Y </t>
  </si>
  <si>
    <t xml:space="preserve">Beta </t>
  </si>
  <si>
    <t xml:space="preserve">Beating Market </t>
  </si>
  <si>
    <t>Number of Days</t>
  </si>
  <si>
    <t>2018 - 2019</t>
  </si>
  <si>
    <t>CALCULATIONS:</t>
  </si>
  <si>
    <t>in USD</t>
  </si>
  <si>
    <t>MCDONALDS</t>
  </si>
  <si>
    <t>Current Assets</t>
  </si>
  <si>
    <t>Current Liabilities</t>
  </si>
  <si>
    <t>Inventories</t>
  </si>
  <si>
    <t>Cash</t>
  </si>
  <si>
    <t>LIQUIDITY RATIOS:</t>
  </si>
  <si>
    <t>Current Assets/Current Liabilities</t>
  </si>
  <si>
    <t>(Current Assets-Inventories)/Current Liabilities</t>
  </si>
  <si>
    <t>Cash/Current Liabilities</t>
  </si>
  <si>
    <t>Gross Profit</t>
  </si>
  <si>
    <t>Operating Income</t>
  </si>
  <si>
    <t>Pre Tax Income</t>
  </si>
  <si>
    <t>Net Income</t>
  </si>
  <si>
    <t>Sales</t>
  </si>
  <si>
    <t>Total Equity</t>
  </si>
  <si>
    <t>Total Assets</t>
  </si>
  <si>
    <t>PROFITABILITY RATIOS:</t>
  </si>
  <si>
    <t>Gross Profit/Sales</t>
  </si>
  <si>
    <t>Operating Income/Sales</t>
  </si>
  <si>
    <t>PreTax Income/Sales</t>
  </si>
  <si>
    <t>Net Income/Sales</t>
  </si>
  <si>
    <t>Net Income/Tot.Equity</t>
  </si>
  <si>
    <t>Net Income/Tot.Assets</t>
  </si>
  <si>
    <t>EBIT (Operating income)</t>
  </si>
  <si>
    <t>Interest Expense</t>
  </si>
  <si>
    <t>LEVERAGE RATIOS:</t>
  </si>
  <si>
    <t>Total Debt/Total Equity</t>
  </si>
  <si>
    <t>Total Debt/(Tot.Equity+Tot.Debt)</t>
  </si>
  <si>
    <t>Total Assets/Total Equity</t>
  </si>
  <si>
    <t>EBIT/Interest Expense</t>
  </si>
  <si>
    <t>Account Receivables</t>
  </si>
  <si>
    <t>Account Payables</t>
  </si>
  <si>
    <t>Purchases / Cost of Sales</t>
  </si>
  <si>
    <t>WORKING CAPITAL RATIOS:</t>
  </si>
  <si>
    <t>(Inventories/Purchases) x 360</t>
  </si>
  <si>
    <t>(Account Receivable/Sales) x 360</t>
  </si>
  <si>
    <t>(Account Payable Days/Purchases) x 360</t>
  </si>
  <si>
    <t>Stock Period + Credit Period - Payable Period</t>
  </si>
  <si>
    <t>Earnings (Net Income)</t>
  </si>
  <si>
    <t>Total Shares Outstanding</t>
  </si>
  <si>
    <t>Current market price</t>
  </si>
  <si>
    <t>Dividends per share</t>
  </si>
  <si>
    <t>VALUATION RATIOS:</t>
  </si>
  <si>
    <t>Earnings/Tot.SharesOutstanding</t>
  </si>
  <si>
    <t>Market price/Earnings per share</t>
  </si>
  <si>
    <t>Tot.Equity/Tot.SharesOutstanding</t>
  </si>
  <si>
    <t>Tot.Dividends/Market Price</t>
  </si>
  <si>
    <t>FINANCIAL SUMMARY</t>
  </si>
  <si>
    <t>BALANCE SHEET</t>
  </si>
  <si>
    <t xml:space="preserve">INCOME STATEMENT </t>
  </si>
  <si>
    <t xml:space="preserve">CASH FLOW </t>
  </si>
  <si>
    <t>VALUATION</t>
  </si>
  <si>
    <t>Company Fundamentals - Financial Summary</t>
  </si>
  <si>
    <t>Company Fundamentals - Balance Sheet</t>
  </si>
  <si>
    <t>Company Fundamentals - Income Statement</t>
  </si>
  <si>
    <t>Company Fundamentals - Cash Flow</t>
  </si>
  <si>
    <t>Company Fundamentals - Valuation</t>
  </si>
  <si>
    <t>Company Name</t>
  </si>
  <si>
    <t>McDonald's Corp (MCD)</t>
  </si>
  <si>
    <t>Country of Exchange</t>
  </si>
  <si>
    <t>United States of America</t>
  </si>
  <si>
    <t>Country of Headquarters</t>
  </si>
  <si>
    <t>TRBC Industry Group</t>
  </si>
  <si>
    <t>Hotels &amp; Entertainment Services</t>
  </si>
  <si>
    <t>CF Template</t>
  </si>
  <si>
    <t>IND</t>
  </si>
  <si>
    <t>Consolidation Basis</t>
  </si>
  <si>
    <t>Consolidated</t>
  </si>
  <si>
    <t>Scaling</t>
  </si>
  <si>
    <t>Millions</t>
  </si>
  <si>
    <t>Period</t>
  </si>
  <si>
    <t>Annual</t>
  </si>
  <si>
    <t>Export Date</t>
  </si>
  <si>
    <t>Statement Data</t>
  </si>
  <si>
    <t>Period End Date</t>
  </si>
  <si>
    <t>31-12-2022</t>
  </si>
  <si>
    <t>31-12-2021</t>
  </si>
  <si>
    <t>31-12-2020</t>
  </si>
  <si>
    <t>31-12-2019</t>
  </si>
  <si>
    <t>31-12-2018</t>
  </si>
  <si>
    <t>Statement Date</t>
  </si>
  <si>
    <t>Standardized Currency</t>
  </si>
  <si>
    <t>USD</t>
  </si>
  <si>
    <t>Template Type</t>
  </si>
  <si>
    <t>Industrial - Operating</t>
  </si>
  <si>
    <t>Industrial - Differentiated</t>
  </si>
  <si>
    <t>Industrial - Indirect</t>
  </si>
  <si>
    <t>Financial Summary - Standardized (Currency: Standardized)</t>
  </si>
  <si>
    <t>Balance Sheet - Standardized (Currency: Standardized)</t>
  </si>
  <si>
    <t>Income Statement - Standardized (Currency: Standardized)</t>
  </si>
  <si>
    <t>Cash Flow - Standardized (Currency: Standardized)</t>
  </si>
  <si>
    <t>Valuation - Standardized (Currency: Standardized)</t>
  </si>
  <si>
    <t>Field Name</t>
  </si>
  <si>
    <t>Selected Income Statement Items</t>
  </si>
  <si>
    <t>Revenues</t>
  </si>
  <si>
    <t>Operating Cash Flow - Indirect</t>
  </si>
  <si>
    <t>Enterprise Value</t>
  </si>
  <si>
    <t>Revenue from Business Activities - Total</t>
  </si>
  <si>
    <t>Cash &amp; Short-Term Investments</t>
  </si>
  <si>
    <t>Revenue from Goods &amp; Services</t>
  </si>
  <si>
    <t>Profit/(Loss) - Starting Line - Cash Flow</t>
  </si>
  <si>
    <t>Gross Profit - Industrials/Property - Total</t>
  </si>
  <si>
    <t>Cash &amp; Cash Equivalents</t>
  </si>
  <si>
    <t>Sales of Goods &amp; Services - Net - Unclassified</t>
  </si>
  <si>
    <t>Non-cash Items &amp; Reconciliation Adjustments - Cash Flow</t>
  </si>
  <si>
    <t>Enterprise Value, 5 Year Average</t>
  </si>
  <si>
    <t>Operating Profit before Non-Recurring Income/Expense</t>
  </si>
  <si>
    <t>Short-Term Investments - Total</t>
  </si>
  <si>
    <t>Revenue from Business-Related Activities - Other - Total</t>
  </si>
  <si>
    <t>Other Non-Cash Items &amp; Reconciliation Adjustments - Cash Flow - to Reconcile</t>
  </si>
  <si>
    <t>Market Capitalization</t>
  </si>
  <si>
    <t>Earnings before Interest, Taxes, Depreciation &amp; Amortization (EBITDA)</t>
  </si>
  <si>
    <t>Derivative Financial Instruments - Hedging - Short-Term</t>
  </si>
  <si>
    <t>Depreciation, Depletion &amp; Amortization including Impairment - Cash Flow - to Reconcile</t>
  </si>
  <si>
    <t>Income before Discontinued Operations &amp; Extraordinary Items</t>
  </si>
  <si>
    <t>Loans &amp; Receivables - Net - Short-Term</t>
  </si>
  <si>
    <t>Operating Expenses</t>
  </si>
  <si>
    <t>Depreciation &amp; Depletion - Property, Plant &amp; Equipment - Cash Flow - to Reconcile</t>
  </si>
  <si>
    <t>Market Capitalization, 5 Year Average</t>
  </si>
  <si>
    <t>Selected Balance Sheet Items</t>
  </si>
  <si>
    <t>Trade Accounts &amp; Trade Notes Receivable - Net</t>
  </si>
  <si>
    <t>Cost of Operating Revenue</t>
  </si>
  <si>
    <t>Deferred Income Taxes &amp; Income Tax Credits - Cash Flow - to Reconcile</t>
  </si>
  <si>
    <t>Price Close</t>
  </si>
  <si>
    <t>Trade Accounts &amp; Trade Notes Receivable - Gross</t>
  </si>
  <si>
    <t>Cost of Revenues - Total</t>
  </si>
  <si>
    <t>Assets Sale - Gain/(Loss) - Cash Flow - to Reconcile</t>
  </si>
  <si>
    <t>Price Close (End of Period)</t>
  </si>
  <si>
    <t>Provision - Trade Accounts &amp; Trade Notes Receivable</t>
  </si>
  <si>
    <t>Cost of Revenues - Unclassified</t>
  </si>
  <si>
    <t>Share Based Payments - Cash Flow - to Reconcile</t>
  </si>
  <si>
    <t>Price Close (End of Period), 5 Year Average</t>
  </si>
  <si>
    <t>Inventories - Total</t>
  </si>
  <si>
    <t>Labor &amp; Related Expenses including Stock-Based Compensation in Cost of Revenues</t>
  </si>
  <si>
    <t>Cash Flow from Operating Activities before Changes in Working Capital</t>
  </si>
  <si>
    <t>FOCF Yield</t>
  </si>
  <si>
    <t>Debt - Total</t>
  </si>
  <si>
    <t>Prepaid Expenses - Short-Term</t>
  </si>
  <si>
    <t>Working Capital - Increase/(Decrease) - Cash Flow</t>
  </si>
  <si>
    <t>Free Cash Flow Yield - %</t>
  </si>
  <si>
    <t>Common Equity - Total</t>
  </si>
  <si>
    <t>Total Current Assets</t>
  </si>
  <si>
    <t>Selling, General &amp; Administrative Expenses - Total</t>
  </si>
  <si>
    <t>Accounts Receivables - Decrease/(Increase) - Cash Flow</t>
  </si>
  <si>
    <t>Free Cash Flow Yield - %, 5 Year Average</t>
  </si>
  <si>
    <t>Selected Cash Flow Items</t>
  </si>
  <si>
    <t>Non-Current Assets</t>
  </si>
  <si>
    <t>Selling, General &amp; Administrative Expenses - Unclassified</t>
  </si>
  <si>
    <t>Inventories - Decrease/(Increase) - Cash Flow</t>
  </si>
  <si>
    <t>Net Cash Flow from Operating Activities</t>
  </si>
  <si>
    <t>Investments - Long-Term</t>
  </si>
  <si>
    <t>Depreciation in Selling, General &amp; Administrative Expenses</t>
  </si>
  <si>
    <t>Accounts Payable - Increase/(Decrease) - Cash Flow</t>
  </si>
  <si>
    <t>Dividend Yield - Common Stock - Net - Issue Specific - %</t>
  </si>
  <si>
    <t>Investments - Available for Sale/Held to Maturity - Long-Term</t>
  </si>
  <si>
    <t>Other Operating Expense/(Income) - Net</t>
  </si>
  <si>
    <t>Accrued Expenses - Increase/(Decrease) - Cash Flow</t>
  </si>
  <si>
    <t>Dividend Yield - Common Stock - Net - Issue Specific - %, 5 Year Average</t>
  </si>
  <si>
    <t>Capital Expenditures - Net - Cash Flow</t>
  </si>
  <si>
    <t>Investments in Associates, Joint Ventures and Unconsolidated Subsidiaries</t>
  </si>
  <si>
    <t>Operating Expenses - Total</t>
  </si>
  <si>
    <t>Taxes Payable - Increase/(Decrease) - Cash Flow</t>
  </si>
  <si>
    <t>Dividend Yield - Common Stock - Gross - Issue Specific - %</t>
  </si>
  <si>
    <t>Net Change in Cash - Total</t>
  </si>
  <si>
    <t>Derivative Financial Instruments - Hedging - Long-Term</t>
  </si>
  <si>
    <t>Operating Profit</t>
  </si>
  <si>
    <t>Other Liabilities - Increase/(Decrease) -Total - Cash Flow</t>
  </si>
  <si>
    <t>Dividend Yield - Common Stock - Gross - Issue Specific - %, 5 Year Average</t>
  </si>
  <si>
    <t>Free Cash Flow Net of Dividends</t>
  </si>
  <si>
    <t>Property, Plant &amp; Equipment - Net - Total</t>
  </si>
  <si>
    <t>Price to Book</t>
  </si>
  <si>
    <t>Selected Per Share Data</t>
  </si>
  <si>
    <t>Property, Plant &amp; Equipment - excluding Assets Leased Out - Net - Total</t>
  </si>
  <si>
    <t>Non-Operating Expenses</t>
  </si>
  <si>
    <t>Investing Cash Flow</t>
  </si>
  <si>
    <t>Price to Book Value per Share - Issue Specific, 5 Year Average</t>
  </si>
  <si>
    <t>Property, Plant &amp; Equipment - Gross - Total</t>
  </si>
  <si>
    <t>Financing Income/(Expense) - Net - Total</t>
  </si>
  <si>
    <t>Price to Sales</t>
  </si>
  <si>
    <t>Property, Plant &amp; Equipment - excluding Assets Leased Out - Gross</t>
  </si>
  <si>
    <t>Interest Expense - Net of (Interest Income)</t>
  </si>
  <si>
    <t>Property, Plant &amp; Equipment - Purchased/(Sold) - Net - Cash Flow</t>
  </si>
  <si>
    <t>Price to Revenue from Business Activities - Total per Share</t>
  </si>
  <si>
    <t>EPS - Diluted - excluding Extraordinary Items Applicable to Common - Total</t>
  </si>
  <si>
    <t>Land &amp; Buildings - Gross</t>
  </si>
  <si>
    <t>Interest Income - Non-Bank</t>
  </si>
  <si>
    <t>Property, Plant &amp; Equipment - Purchased - Cash Flow</t>
  </si>
  <si>
    <t>Price to Revenue from Business Activities - Total per Share, 5 Year Average</t>
  </si>
  <si>
    <t>Shares used to calculate Diluted EPS - Total</t>
  </si>
  <si>
    <t>Land/Improvements - Gross</t>
  </si>
  <si>
    <t>Interest Expense - Net of Capitalized Interest</t>
  </si>
  <si>
    <t>Property, Plant &amp; Equipment Sold - Cash Flow</t>
  </si>
  <si>
    <t>Price to FOCF</t>
  </si>
  <si>
    <t>Company Reported Non-GAAP Measures</t>
  </si>
  <si>
    <t>Buildings - Gross</t>
  </si>
  <si>
    <t>Interest Expense on Capital Financing - Gross</t>
  </si>
  <si>
    <t>Capital Expenditures - Total</t>
  </si>
  <si>
    <t>Price to Free Cash Flow per Share</t>
  </si>
  <si>
    <t>Non-GAAP Adjusted Net Earnings - Company Reported</t>
  </si>
  <si>
    <t>Plant, Machinery &amp; Equipment - Gross</t>
  </si>
  <si>
    <t>Interest Capitalized</t>
  </si>
  <si>
    <t>Acquisition &amp; Disposals of Business - Assets - Sold/(Acquired) - Net - Cash Flow</t>
  </si>
  <si>
    <t>Price to Free Cash Flow per Share, 5 Year Average</t>
  </si>
  <si>
    <t>Non-GAAP EPS Diluted - Company Reported</t>
  </si>
  <si>
    <t>Right of Use Tangible Assets - Total - Gross</t>
  </si>
  <si>
    <t>Non-Interest Financial Income/(Expense) - Total</t>
  </si>
  <si>
    <t>Acquisition of Business - Cash Flow</t>
  </si>
  <si>
    <t>Price to CF Per Share</t>
  </si>
  <si>
    <t>Non-GAAP Operating Margin % - Company Reported</t>
  </si>
  <si>
    <t>Right of Use Tangible Assets - Operating Lease - Gross</t>
  </si>
  <si>
    <t>Foreign Exchange Gain/(Loss) - Non-Business</t>
  </si>
  <si>
    <t>Business - Sold - Cash Flow</t>
  </si>
  <si>
    <t>Price to Cash Flow per Share</t>
  </si>
  <si>
    <t>Non-GAAP Free Cash Flow - Company Reported</t>
  </si>
  <si>
    <t>Property, Plant &amp; Equipment - Other - Gross</t>
  </si>
  <si>
    <t>Sale of Tangible &amp; Intangible Fixed Assets - Gain/(Loss)</t>
  </si>
  <si>
    <t>Other Investing Cash Flow - Decrease/(Increase)</t>
  </si>
  <si>
    <t>Price to Cash Flow per Share, 5 Year Average</t>
  </si>
  <si>
    <t>Profitability / Return</t>
  </si>
  <si>
    <t>Property, Plant &amp; Equipment - Accumulated Depreciation &amp; Impairment - Total</t>
  </si>
  <si>
    <t>Equity Earnings/(Loss) - before Taxes including Non-Recurring</t>
  </si>
  <si>
    <t>Net Cash Flow from Investing Activities</t>
  </si>
  <si>
    <t>Price to Diluted EPS</t>
  </si>
  <si>
    <t>Gross Profit Margin - %</t>
  </si>
  <si>
    <t>Property, Plant &amp; Equipment - excluding Assets Leased Out - Accumulated Depreciation &amp; Impairment - Total</t>
  </si>
  <si>
    <t>Other Non-Operating Income/(Expense) - Total</t>
  </si>
  <si>
    <t>Financing Cash Flow</t>
  </si>
  <si>
    <t>Price to EPS - Diluted - excluding Extraordinary Items Applicable to Common - Total</t>
  </si>
  <si>
    <t>EBITDA Margin - %</t>
  </si>
  <si>
    <t>Other Non-Current Assets - Total</t>
  </si>
  <si>
    <t>Normalized Pre-tax Profit</t>
  </si>
  <si>
    <t>Dividends Paid - Cash - Total - Cash Flow</t>
  </si>
  <si>
    <t>Price to EPS - Diluted - excluding Extraordinary Items Applicable to Common - Total, 5 Year Average</t>
  </si>
  <si>
    <t>Operating Margin - %</t>
  </si>
  <si>
    <t>Deferred Tax - Asset - Long-Term</t>
  </si>
  <si>
    <t>Non-Recurring Income/Expense</t>
  </si>
  <si>
    <t>Dividends - Common - Cash Paid</t>
  </si>
  <si>
    <t>Price to Normalized Diluted EPS</t>
  </si>
  <si>
    <t>Income before Tax Margin - %</t>
  </si>
  <si>
    <t>Other Non-Current Assets</t>
  </si>
  <si>
    <t>Non-Recurring Income/(Expense) - Total</t>
  </si>
  <si>
    <t>Stock - Total - Issuance/(Retirement) - Net - Cash Flow</t>
  </si>
  <si>
    <t>Price to EPS - Diluted - excluding Extraordinary Items - Normalized - Total</t>
  </si>
  <si>
    <t>Income Tax Rate - %</t>
  </si>
  <si>
    <t>Intangible Assets - Total - Net</t>
  </si>
  <si>
    <t>Sale &amp; Acquisition of Group Companies - Gain/(Loss)</t>
  </si>
  <si>
    <t>Stock - Issuance/(Retirement) - Net - Excluding Options/Warrants - Cash Flow</t>
  </si>
  <si>
    <t>Price to EPS - Diluted - excluding Extraordinary Items - Normalized - Total, 5 Year Average</t>
  </si>
  <si>
    <t>Net Margin - %</t>
  </si>
  <si>
    <t>Goodwill/Cost in Excess of Assets Purchased - Net</t>
  </si>
  <si>
    <t>Non-Recurring Income/(Expense) - Other - Total</t>
  </si>
  <si>
    <t>Stock - Common - Issuance/(Retirement) - Net - Cash Flow</t>
  </si>
  <si>
    <t>PEG Ratio</t>
  </si>
  <si>
    <t>Free Cash Flow</t>
  </si>
  <si>
    <t>Intangible Assets - excluding Goodwill - Net - Total</t>
  </si>
  <si>
    <t>Pre-Tax Income</t>
  </si>
  <si>
    <t>Stock - Common - Repurchased/Retired - Cash Flow</t>
  </si>
  <si>
    <t>PE Growth Ratio</t>
  </si>
  <si>
    <t>Return on Average Total Assets - % (Income before Discontinued Operations &amp; Extraordinary Items)</t>
  </si>
  <si>
    <t>Computer Software - Intangible Assets - Net</t>
  </si>
  <si>
    <t>Income before Taxes</t>
  </si>
  <si>
    <t>Options Exercised - Cash Flow</t>
  </si>
  <si>
    <t>PE Growth Ratio, 5 Year Average</t>
  </si>
  <si>
    <t>Return on Invested Capital - %</t>
  </si>
  <si>
    <t>Total Non-Current Assets</t>
  </si>
  <si>
    <t>Taxes</t>
  </si>
  <si>
    <t>Debt - Long-Term &amp; Short-Term - Issuance/(Retirement) - Total - Cash Flow</t>
  </si>
  <si>
    <t>EV to Sales</t>
  </si>
  <si>
    <t>Growth</t>
  </si>
  <si>
    <t>Income Taxes</t>
  </si>
  <si>
    <t>Debt - Issued/(Reduced) - Short-Term - Total - Cash Flow</t>
  </si>
  <si>
    <t>Enterprise Value to Revenue from Business Activities - Total</t>
  </si>
  <si>
    <t>Income Taxes for the Year - Current</t>
  </si>
  <si>
    <t>Debt - Issued/(Reduced) - Long-Term - Cash Flow</t>
  </si>
  <si>
    <t>Enterprise Value to Revenue from Business Activities - Total, 5 Year Average</t>
  </si>
  <si>
    <t>Income Taxes - Domestic - Current</t>
  </si>
  <si>
    <t>Debt - Issued - Long-Term - Cash Flow</t>
  </si>
  <si>
    <t>EV to EBITDA</t>
  </si>
  <si>
    <t>Trade Accounts Payable &amp; Accruals - Short-Term</t>
  </si>
  <si>
    <t>Income Taxes - Foreign - Current</t>
  </si>
  <si>
    <t>Debt - Reduced - Long-Term - Cash Flow</t>
  </si>
  <si>
    <t>Enterprise Value to Earnings before Interest, Taxes, Depreciation &amp; Amortization (EBITDA)</t>
  </si>
  <si>
    <t>Trade Accounts &amp; Trade Notes Payable - Short-Term</t>
  </si>
  <si>
    <t>Income Taxes - Deferred</t>
  </si>
  <si>
    <t>Other Financing Cash Flow - Increase/(Decrease)</t>
  </si>
  <si>
    <t>Enterprise Value to Earnings before Interest, Taxes, Depreciation &amp; Amortization (EBITDA), 5 Year Average</t>
  </si>
  <si>
    <t>Accrued Expenses - Short-Term</t>
  </si>
  <si>
    <t>Income Taxes - Domestic - Deferred</t>
  </si>
  <si>
    <t>Net Cash Flow from Financing Activities</t>
  </si>
  <si>
    <t>EV to CFO</t>
  </si>
  <si>
    <t>Common Shares - Outstanding - Total</t>
  </si>
  <si>
    <t>Short-Term Debt &amp; Current Portion of Long-Term Debt</t>
  </si>
  <si>
    <t>Income Taxes - Foreign - Deferred</t>
  </si>
  <si>
    <t>Foreign Exchange Effects</t>
  </si>
  <si>
    <t>Enterprise Value to Net Cash Flow from Operating Activities</t>
  </si>
  <si>
    <t>Financial Strength / Leverage</t>
  </si>
  <si>
    <t>Current Portion of Long-Term Debt including Capitalized Leases</t>
  </si>
  <si>
    <t>Net Income After Tax</t>
  </si>
  <si>
    <t>Foreign Exchange Effects - Cash Flow</t>
  </si>
  <si>
    <t>Enterprise Value to Net Cash Flow from Operating Activities, 5 Year Average</t>
  </si>
  <si>
    <t>Total Debt Percentage of Total Assets</t>
  </si>
  <si>
    <t>Current Portion of Long-Term Debt excluding Capitalized Leases</t>
  </si>
  <si>
    <t>Net Income after Tax</t>
  </si>
  <si>
    <t>Change in Cash</t>
  </si>
  <si>
    <t>EV to FOCF</t>
  </si>
  <si>
    <t>Total Debt Percentage of Total Capital</t>
  </si>
  <si>
    <t>Derivative Liabilities - Hedging - Short-Term</t>
  </si>
  <si>
    <t>After Tax Income/Expense</t>
  </si>
  <si>
    <t>Enterprise Value to Free Cash Flow</t>
  </si>
  <si>
    <t>Debt Service</t>
  </si>
  <si>
    <t>Income Taxes - Payable - Short-Term</t>
  </si>
  <si>
    <t>Net Cash from Continuing Operations</t>
  </si>
  <si>
    <t>Enterprise Value to Free Cash Flow, 5 Year Average</t>
  </si>
  <si>
    <t>Debt Service Percentage of Normalized after Tax Profit</t>
  </si>
  <si>
    <t>Operating Lease Liabilities - Current Portion/Short-Term</t>
  </si>
  <si>
    <t>Extraordinary Activities - after Tax - Gain/(Loss)</t>
  </si>
  <si>
    <t>Net Cash - Beginning Balance</t>
  </si>
  <si>
    <t>Other Current Liabilities - Total</t>
  </si>
  <si>
    <t>Extraordinary Items</t>
  </si>
  <si>
    <t>Net Cash - Ending Balance</t>
  </si>
  <si>
    <t>Dividend Coverage - %</t>
  </si>
  <si>
    <t>Other Current Liabilities</t>
  </si>
  <si>
    <t>Net Income before Minority Interest</t>
  </si>
  <si>
    <t>Supplemental</t>
  </si>
  <si>
    <t>Earnings Retention Rate</t>
  </si>
  <si>
    <t>Total Current Liabilities</t>
  </si>
  <si>
    <t>Net Income after Minority Interest</t>
  </si>
  <si>
    <t>Income Taxes - Paid/(Reimbursed) - Cash Flow - Supplemental</t>
  </si>
  <si>
    <t>Dividend Payout Ratio - %</t>
  </si>
  <si>
    <t>Non-Current Liabilities</t>
  </si>
  <si>
    <t>Interest Paid - Cash Flow - Supplemental</t>
  </si>
  <si>
    <t>Enterprise Value Breakdown</t>
  </si>
  <si>
    <t>Debt - Long-Term - Total</t>
  </si>
  <si>
    <t>Income Available to Common Shares</t>
  </si>
  <si>
    <t>CF from Optg Activities before Change in WC &amp; Int Payments</t>
  </si>
  <si>
    <t>Long-Term Debt excluding Capitalized Leases</t>
  </si>
  <si>
    <t>Other Comprehensive Income</t>
  </si>
  <si>
    <t>Debt - Non-Convertible - Long-Term</t>
  </si>
  <si>
    <t>Other Comprehensive Income - Starting Line</t>
  </si>
  <si>
    <t>Cash Dividends Paid &amp; Common Stock Buyback - Net</t>
  </si>
  <si>
    <t>Preferred Shareholders Equity</t>
  </si>
  <si>
    <t>Derivative Liabilities - Hedging - Long-Term</t>
  </si>
  <si>
    <t>Other Comprehensive Income - Foreign Currency</t>
  </si>
  <si>
    <t>Common Stock Buyback - Net</t>
  </si>
  <si>
    <t>Cash &amp; Short Term Investments - Total</t>
  </si>
  <si>
    <t>Deferred Tax &amp; Investment Tax Credits - Long-Term</t>
  </si>
  <si>
    <t>Other Comprehensive Income - Hedging Gain/(Loss)</t>
  </si>
  <si>
    <t>Depreciation, Depletion &amp; Amortization - Cash Flow</t>
  </si>
  <si>
    <t>Deferred Tax - Liability - Long-Term</t>
  </si>
  <si>
    <t>Other Comprehensive Income - Pension Related</t>
  </si>
  <si>
    <t>Free Cash Flow to Equity</t>
  </si>
  <si>
    <t>Dupont / Earning Power</t>
  </si>
  <si>
    <t>Operating Lease Liabilities - Long-Term</t>
  </si>
  <si>
    <t>Other Comprehensive Income - Net of Tax - Total</t>
  </si>
  <si>
    <t>Asset Turnover</t>
  </si>
  <si>
    <t>Other Non-Current Liabilities - Total</t>
  </si>
  <si>
    <t>Comprehensive Income before Minority Interest - Total</t>
  </si>
  <si>
    <t>Deferred Revenue - Long-Term</t>
  </si>
  <si>
    <t>Comprehensive Income - Attributable to Parent Company Equity Holders - Total</t>
  </si>
  <si>
    <t>Dividends Provided/Paid - Common</t>
  </si>
  <si>
    <t>Pretax ROA - %</t>
  </si>
  <si>
    <t>Other Non-Current Liabilities</t>
  </si>
  <si>
    <t>Share/Per Share - Basic</t>
  </si>
  <si>
    <t>Tax Complement</t>
  </si>
  <si>
    <t>Total Non-Current Liabilities</t>
  </si>
  <si>
    <t>Net Income - Basic - including Extraordinary Items Applicable to Common - Total</t>
  </si>
  <si>
    <t>Total Liabilities</t>
  </si>
  <si>
    <t>Income available to Common excluding Extraordinary Items</t>
  </si>
  <si>
    <t>Productivity</t>
  </si>
  <si>
    <t>Shares used to calculate Basic EPS - Total</t>
  </si>
  <si>
    <t>Net Income after Tax per Employee</t>
  </si>
  <si>
    <t>Shareholders' Equity</t>
  </si>
  <si>
    <t>EPS - Basic - including Extraordinary Items Applicable to Common - Total</t>
  </si>
  <si>
    <t>Sales per Employee</t>
  </si>
  <si>
    <t>Shareholders' Equity - Attributable to Parent Shareholders - Total</t>
  </si>
  <si>
    <t>EPS - Basic - excluding Extraordinary Items Applicable to Common - Total</t>
  </si>
  <si>
    <t>Total Assets per Employee</t>
  </si>
  <si>
    <t>EPS - Basic - excluding Extraordinary Items - Normalized - Total</t>
  </si>
  <si>
    <t>Liquidity</t>
  </si>
  <si>
    <t>Preferred Stock - Non-Redeemable</t>
  </si>
  <si>
    <t>Allocated Net Income including Extraordinary Items Applicable to Common - Issue Specific</t>
  </si>
  <si>
    <t>Common Equity Attributable to Parent Shareholders</t>
  </si>
  <si>
    <t>Earnings Allocation Factor - Basic - Issue Specific</t>
  </si>
  <si>
    <t>Quick Ratio</t>
  </si>
  <si>
    <t>Common Stock - Treasury/Repurchased</t>
  </si>
  <si>
    <t>Shares used to calculate Basic EPS - Issue Specific</t>
  </si>
  <si>
    <t>Working Capital to Total Assets</t>
  </si>
  <si>
    <t>Common Equity - Contributed</t>
  </si>
  <si>
    <t>EPS - Basic - including Extraordinary Items Applicable to Common - Issue Specific</t>
  </si>
  <si>
    <t>Operating</t>
  </si>
  <si>
    <t>Common Stock - Issued &amp; Paid</t>
  </si>
  <si>
    <t>EPS - Basic - excluding Extraordinary Items Applicable to Common - Issue Specific</t>
  </si>
  <si>
    <t>Accounts Receivable Turnover</t>
  </si>
  <si>
    <t>Common Stock - Additional Paid in Capital including Option Reserve</t>
  </si>
  <si>
    <t>EPS - Basic - excluding Extraordinary Items - Normalized - Issue Specific</t>
  </si>
  <si>
    <t>Average Receivables Collection Days</t>
  </si>
  <si>
    <t>Equity - Non-Contributed - Reserves &amp; Retained Earnings</t>
  </si>
  <si>
    <t>EPS - Basic from Discontinued Operations &amp; Extraordinary Items</t>
  </si>
  <si>
    <t>Payables Turnover</t>
  </si>
  <si>
    <t>Retained Earnings - Total</t>
  </si>
  <si>
    <t>Comprehensive Earnings Per Share - Basic - Issue Specific</t>
  </si>
  <si>
    <t>Average Payables Payment Days</t>
  </si>
  <si>
    <t>Comprehensive Income - Accumulated - Total</t>
  </si>
  <si>
    <t>Share/Per Share - Diluted</t>
  </si>
  <si>
    <t>Inventory Turnover</t>
  </si>
  <si>
    <t>Net Income - Diluted - including Extraordinary Items Applicable to Common - Total</t>
  </si>
  <si>
    <t>Average Inventory Days</t>
  </si>
  <si>
    <t>Total Shareholders' Equity</t>
  </si>
  <si>
    <t>Diluted Income available to Common excluding Extraordinary Items</t>
  </si>
  <si>
    <t>Average Net Trade Cycle Days</t>
  </si>
  <si>
    <t>Total Shareholders' Equity - including Minority Interest &amp; Hybrid Debt</t>
  </si>
  <si>
    <t>Total Liabilities &amp; Shareholders' Equity</t>
  </si>
  <si>
    <t>EPS - Diluted - including Extraordinary Items Applicable to Common - Total</t>
  </si>
  <si>
    <t>Total Liabilities &amp; Equity</t>
  </si>
  <si>
    <t>Share/Per Share - Common</t>
  </si>
  <si>
    <t>EPS - Diluted - excluding Extraordinary Items - Normalized - Total</t>
  </si>
  <si>
    <t>Common Shares - Issued - Total</t>
  </si>
  <si>
    <t>Allocated Diluted Net Income including Extraordinary Items Applicable to Common - Issue Specific</t>
  </si>
  <si>
    <t>Earnings Allocation Factor - Diluted - Issue Specific</t>
  </si>
  <si>
    <t>Common Shares - Treasury - Total</t>
  </si>
  <si>
    <t>Shares used to calculate Diluted EPS - Issue Specific</t>
  </si>
  <si>
    <t>Common Shares - Authorized - Issue Specific</t>
  </si>
  <si>
    <t>EPS - Diluted - including Extraordinary Items Applicable to Common - Issue Specific</t>
  </si>
  <si>
    <t>Common Shares - Issued - Issue Specific</t>
  </si>
  <si>
    <t>EPS - Diluted - excluding Extraordinary Items Applicable to Common - Issue Specific</t>
  </si>
  <si>
    <t>Common Shares - Outstanding - Issue Specific</t>
  </si>
  <si>
    <t>EPS - Diluted - excluding Extraordinary Items - Normalized - Issue Specific</t>
  </si>
  <si>
    <t>Common Shares - Treasury - Issue Specific</t>
  </si>
  <si>
    <t>EPS - Diluted from Discontinued Operations &amp; Extraordinary Items</t>
  </si>
  <si>
    <t>Share/Per Share - Other</t>
  </si>
  <si>
    <t>Comprehensive Earnings Per Share - Diluted - Issue Specific</t>
  </si>
  <si>
    <t>Asset Allocation Factor - Issue Specific</t>
  </si>
  <si>
    <t>Share/Per Share - Dividends</t>
  </si>
  <si>
    <t>Right of Use Tangible Assets</t>
  </si>
  <si>
    <t>DPS - Common - Gross - Issue - By Announcement Date</t>
  </si>
  <si>
    <t>Right of Use Tangible Assets - Total - Net - Supplemental</t>
  </si>
  <si>
    <t>DPS - Common - Net - Issue - By Announcement Date</t>
  </si>
  <si>
    <t>Right of Use Tangible Assets - Operating Lease - Net - Supplemental</t>
  </si>
  <si>
    <t>EBIT/EBITDA &amp; related</t>
  </si>
  <si>
    <t>Property, Plant &amp; Equipment - excluding Right of Use Tangible Assets &amp; Capital Leases - Net</t>
  </si>
  <si>
    <t>Earnings before Interest &amp; Taxes (EBIT)</t>
  </si>
  <si>
    <t>Right of Use Liabilities</t>
  </si>
  <si>
    <t>Total Operating Lease Liabilities</t>
  </si>
  <si>
    <t>Earnings before Interest, Taxes, Depreciation &amp; Amortization (EBITDA) and Operating Lease Payments</t>
  </si>
  <si>
    <t>Operating Lease Liabilities - Current Portion/Short-Term - Supplemental</t>
  </si>
  <si>
    <t>Depreciation/Amortization - Income Statement</t>
  </si>
  <si>
    <t>Operating Lease Liabilities - Long-Term - Supplemental</t>
  </si>
  <si>
    <t>Depreciation &amp; Amortization - Supplemental</t>
  </si>
  <si>
    <t>Finance and Operating Lease Liabilities - Total</t>
  </si>
  <si>
    <t>Depreciation Expense - Total - Supplemental</t>
  </si>
  <si>
    <t>Debt including Finance and Operating Lease Liabilities</t>
  </si>
  <si>
    <t>Depreciation/Amortization - Total</t>
  </si>
  <si>
    <t>Long-Term &amp; Short-Term</t>
  </si>
  <si>
    <t>Depreciation, Depletion &amp; Amortization - Total</t>
  </si>
  <si>
    <t>Derivative Financial Instruments - Hedging - Total</t>
  </si>
  <si>
    <t>Depreciation - Total</t>
  </si>
  <si>
    <t>Investments - Total</t>
  </si>
  <si>
    <t>Labor &amp; Related Expenses</t>
  </si>
  <si>
    <t>Loans &amp; Receivables - Total</t>
  </si>
  <si>
    <t>Labor &amp; Related Expenses - Total</t>
  </si>
  <si>
    <t>Accounts &amp; Notes Receivable - Trade - Gross - Total</t>
  </si>
  <si>
    <t>Labor &amp; Related Expenses - Supplemental</t>
  </si>
  <si>
    <t>Other Assets - Total</t>
  </si>
  <si>
    <t>Stock-Based Compensation Expense - Net of Tax - Supplemental</t>
  </si>
  <si>
    <t>Income Taxes - Payable - Long-Term &amp; Short-Term</t>
  </si>
  <si>
    <t>Stock-Based Compensation Expense - Pre-tax - Supplemental</t>
  </si>
  <si>
    <t>Payables &amp; Accrued Expenses</t>
  </si>
  <si>
    <t>Stock-Based Compensation - Tax Benefit - Supplemental</t>
  </si>
  <si>
    <t>Trade Account Payables - Total</t>
  </si>
  <si>
    <t>Auditor Fees</t>
  </si>
  <si>
    <t>Accrued Expenses</t>
  </si>
  <si>
    <t>Derivative Liabilities - Hedging</t>
  </si>
  <si>
    <t>Audit-Related Fees</t>
  </si>
  <si>
    <t>Debt Related</t>
  </si>
  <si>
    <t>Tax Fees</t>
  </si>
  <si>
    <t>Net Debt</t>
  </si>
  <si>
    <t>Non-GAAP</t>
  </si>
  <si>
    <t>Revolving Line of Credit - Outstanding - Supplemental</t>
  </si>
  <si>
    <t>Revolving Line of Credit - Unutilized/Unused Amount</t>
  </si>
  <si>
    <t>Revolving Line of Credit - Total Principal Amount</t>
  </si>
  <si>
    <t>Normalized</t>
  </si>
  <si>
    <t>Debt Maturity</t>
  </si>
  <si>
    <t>Normalized after Tax Profit</t>
  </si>
  <si>
    <t>Debt - Long-Term - Maturities - Total</t>
  </si>
  <si>
    <t>Normalized Net Income from Continuing Operations</t>
  </si>
  <si>
    <t>Debt - Long-Term - Maturities - within 1 Year</t>
  </si>
  <si>
    <t>Normalized Net Income - Bottom Line</t>
  </si>
  <si>
    <t>Debt - Long-Term - Maturities - Year 2</t>
  </si>
  <si>
    <t>Earnings before Interest &amp; Taxes (EBIT) - Normalized</t>
  </si>
  <si>
    <t>Debt - Long-Term - Maturities - Year 3</t>
  </si>
  <si>
    <t>Earnings before Interest, Taxes, Depreciation &amp; Amortization (EBITDA) - Normalized</t>
  </si>
  <si>
    <t>Debt - Long-Term - Maturities - Year 4</t>
  </si>
  <si>
    <t>Other</t>
  </si>
  <si>
    <t>Debt - Long-Term - Maturities - Year 5</t>
  </si>
  <si>
    <t>Rental/Operating Lease Expense</t>
  </si>
  <si>
    <t>Debt - Long-Term - Maturities - Remaining</t>
  </si>
  <si>
    <t>Advertising Expenses - Supplemental</t>
  </si>
  <si>
    <t>Debt - Long-Term - Maturities - 2-3 Years</t>
  </si>
  <si>
    <t>Cost of Revenue including Operation &amp; Maintenance (Utility) - Total</t>
  </si>
  <si>
    <t>Debt - Long-Term - Maturities - 4-5 Years</t>
  </si>
  <si>
    <t>Cost of Revenues excluding Depreciation</t>
  </si>
  <si>
    <t>Debt - Long-Term - Maturities - Year 6 &amp; Beyond</t>
  </si>
  <si>
    <t>Weighted Average Leases</t>
  </si>
  <si>
    <t>Wgt Avg Remaining Lease Term (Years)-Operating Lease-US GAAP</t>
  </si>
  <si>
    <t>Selling, General &amp; Administrative Expenses excluding Research &amp; Development Expenses</t>
  </si>
  <si>
    <t>Weighted Average Discount Rate - Operating Lease - US GAAP</t>
  </si>
  <si>
    <t>Accruals - Short-Term</t>
  </si>
  <si>
    <t>Asset Accruals</t>
  </si>
  <si>
    <t>Cash &amp; Cash Equivalents - Total</t>
  </si>
  <si>
    <t>Debt - including Preferred Equity &amp; Minority Interest - Total</t>
  </si>
  <si>
    <t>Investments - Permanent</t>
  </si>
  <si>
    <t>Net Book Capital</t>
  </si>
  <si>
    <t>Net Operating Assets</t>
  </si>
  <si>
    <t>Provisions - Total</t>
  </si>
  <si>
    <t>Shareholders Equity - Common</t>
  </si>
  <si>
    <t>Tangible Total Equity</t>
  </si>
  <si>
    <t>Tangible Book Value</t>
  </si>
  <si>
    <t>Total Book Capital</t>
  </si>
  <si>
    <t>Total Capital</t>
  </si>
  <si>
    <t>Total Long Term Capital</t>
  </si>
  <si>
    <t>Total Fixed Assets - Net</t>
  </si>
  <si>
    <t>Unearned Revenue - Total</t>
  </si>
  <si>
    <t>Working Capital</t>
  </si>
  <si>
    <t>Working Capital - Non-Cash</t>
  </si>
  <si>
    <t>Working Capital excluding Other Current Assets &amp; Liabilities</t>
  </si>
  <si>
    <t>Book Value excluding Other Equity</t>
  </si>
  <si>
    <t>Shareholders</t>
  </si>
  <si>
    <t>Common Shareholders - Number</t>
  </si>
  <si>
    <t>Operating Lease Maturity</t>
  </si>
  <si>
    <t>Operating Lease Payments - Total</t>
  </si>
  <si>
    <t>Operating Lease Payments - Due in Year 1</t>
  </si>
  <si>
    <t>Operating Lease Payments - Due in Year 2</t>
  </si>
  <si>
    <t>Operating Lease Payments - Due in Year 3</t>
  </si>
  <si>
    <t>Operating Lease Payments - Due in Year 4</t>
  </si>
  <si>
    <t>Operating Lease Payments - Due in Year 5</t>
  </si>
  <si>
    <t>Operating Lease Payments - Remaining Maturities</t>
  </si>
  <si>
    <t>Operating Lease Payments - Interest Cost/Imputed Interest</t>
  </si>
  <si>
    <t>Operating Lease Payments - Due in 2-3 Years</t>
  </si>
  <si>
    <t>Operating Lease Payments - Due in 4-5 Years</t>
  </si>
  <si>
    <t>Operating Lease Payments - Due in Year 6 &amp; Beyond</t>
  </si>
  <si>
    <t>Employees</t>
  </si>
  <si>
    <t>Employees - Full-Time/Full-Time Equivalents - Period End</t>
  </si>
  <si>
    <t>Employees - Full-Time/Full-Time Equivalents - Current Date</t>
  </si>
  <si>
    <t>Date</t>
  </si>
  <si>
    <t/>
  </si>
  <si>
    <t>Close</t>
  </si>
  <si>
    <t>2022</t>
  </si>
  <si>
    <t>2021</t>
  </si>
  <si>
    <t>2020</t>
  </si>
  <si>
    <t>2019</t>
  </si>
  <si>
    <t>2018</t>
  </si>
  <si>
    <t xml:space="preserve">Tax Rate </t>
  </si>
  <si>
    <t xml:space="preserve">Inome Tax Expenses </t>
  </si>
  <si>
    <t>Earnings Before Tax</t>
  </si>
  <si>
    <t xml:space="preserve">Return on Invested Capital (ROIC) </t>
  </si>
  <si>
    <t>EBIT</t>
  </si>
  <si>
    <t xml:space="preserve">Invested Capital </t>
  </si>
  <si>
    <t>ROIC</t>
  </si>
  <si>
    <t>CHIPOTLE MEXICAN GRILL, INC</t>
  </si>
  <si>
    <t>CMG</t>
  </si>
  <si>
    <t>THE WENDY'S COMPANY</t>
  </si>
  <si>
    <t>JACK in the BOX INC.</t>
  </si>
  <si>
    <t>JACK</t>
  </si>
  <si>
    <t>WEN</t>
  </si>
  <si>
    <t xml:space="preserve">Cost of Equity </t>
  </si>
  <si>
    <t xml:space="preserve">Beta (Refinitive) </t>
  </si>
  <si>
    <t xml:space="preserve">Cost of Debt </t>
  </si>
  <si>
    <t xml:space="preserve">Ad-Hoc Adjustment </t>
  </si>
  <si>
    <t xml:space="preserve">Current Market Price </t>
  </si>
  <si>
    <t>Total of Debt &amp; Equity</t>
  </si>
  <si>
    <t>Weight of Debt &amp; Equity</t>
  </si>
  <si>
    <t xml:space="preserve">Weight of Debt </t>
  </si>
  <si>
    <t>HAMADA Equation</t>
  </si>
  <si>
    <t>Levered Beta</t>
  </si>
  <si>
    <t xml:space="preserve">Total Debt </t>
  </si>
  <si>
    <t>Unleverage Beta</t>
  </si>
  <si>
    <t>McDonald's Corporation</t>
  </si>
  <si>
    <t xml:space="preserve">McDonald's Corporation Cash Flow </t>
  </si>
  <si>
    <t xml:space="preserve">Net Cash Provided by Operational Activities </t>
  </si>
  <si>
    <t xml:space="preserve">Net Cash Used in Investing Activities </t>
  </si>
  <si>
    <t xml:space="preserve">Net Cash Used in Financing Activities </t>
  </si>
  <si>
    <t xml:space="preserve">Increase (Decrease) in Cash and Cash Equivalents </t>
  </si>
  <si>
    <t xml:space="preserve">Beginning Cash &amp; Cash Equivalents </t>
  </si>
  <si>
    <t xml:space="preserve">Ending Cash &amp; Cash Equivalents </t>
  </si>
  <si>
    <t>Cash Dividends Paid</t>
  </si>
  <si>
    <t xml:space="preserve">McDonald's Capital Structure Vs. Peer Group </t>
  </si>
  <si>
    <t>Current market Price</t>
  </si>
  <si>
    <t xml:space="preserve">Total Equity (Market Value of Equity) </t>
  </si>
  <si>
    <t xml:space="preserve">Weight of Equiy </t>
  </si>
  <si>
    <t xml:space="preserve">Total </t>
  </si>
  <si>
    <t>McDonald's Dividend Policy Vs. Peer Group</t>
  </si>
  <si>
    <t>Dividens Paid in 2022</t>
  </si>
  <si>
    <t>Dividends per Share In 2022</t>
  </si>
  <si>
    <t>Earnings per Share in 2022</t>
  </si>
  <si>
    <t>Dividend Payout Ratio</t>
  </si>
  <si>
    <t xml:space="preserve">2022 Cost of Debt </t>
  </si>
  <si>
    <t>2022 Effective Tax Rate</t>
  </si>
  <si>
    <t xml:space="preserve">2022 Market Value of Equity (MVE) </t>
  </si>
  <si>
    <t>2022 Total of Debt &amp; Equity</t>
  </si>
  <si>
    <t>2022 Weight of Debt &amp; Equity</t>
  </si>
  <si>
    <t>2022 Weighted Average Cost of Capital (WACC)</t>
  </si>
  <si>
    <t xml:space="preserve">Cost of Debt (After Tax) </t>
  </si>
  <si>
    <t xml:space="preserve">Cost of Debt (Before Tax) </t>
  </si>
  <si>
    <t>YUM! BRANDS, INC</t>
  </si>
  <si>
    <t>YUM</t>
  </si>
  <si>
    <t>Total Asset</t>
  </si>
  <si>
    <t xml:space="preserve">2022 Debt Ratio </t>
  </si>
  <si>
    <t>2022 Debt Equity  Ratio</t>
  </si>
  <si>
    <t>2022 Interest Earned Ratio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</si>
</sst>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dd/m/yyyy;@"/>
    <numFmt numFmtId="165" formatCode="dd\-mm\-yyyy"/>
    <numFmt numFmtId="166" formatCode="#,##0.0"/>
    <numFmt numFmtId="167" formatCode="[&gt;=100]##,##0.0\%;[&lt;=-100]\-##,##0.0\%;##,##0.0\%"/>
  </numFmts>
  <fonts count="4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5700"/>
      <name val="Calibri"/>
      <family val="2"/>
      <scheme val="minor"/>
    </font>
    <font>
      <b/>
      <sz val="11"/>
      <color rgb="FF000000"/>
      <name val="Arial"/>
      <family val="2"/>
    </font>
    <font>
      <sz val="11"/>
      <color rgb="FF000000"/>
      <name val="Calibri"/>
      <family val="2"/>
      <scheme val="minor"/>
    </font>
    <font>
      <sz val="12"/>
      <color rgb="FF000000"/>
      <name val="Arial"/>
      <family val="2"/>
    </font>
    <font>
      <sz val="11"/>
      <color rgb="FF000000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0"/>
      <color indexed="81"/>
      <name val="Calibri"/>
      <family val="2"/>
    </font>
    <font>
      <b/>
      <sz val="10"/>
      <color indexed="81"/>
      <name val="Calibri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1"/>
      <color theme="0"/>
      <name val="Arial"/>
      <family val="2"/>
    </font>
    <font>
      <i/>
      <sz val="11"/>
      <color theme="1"/>
      <name val="Arial"/>
      <family val="2"/>
    </font>
    <font>
      <b/>
      <sz val="11"/>
      <name val="Arial"/>
      <family val="2"/>
    </font>
    <font>
      <b/>
      <i/>
      <sz val="11"/>
      <color theme="1"/>
      <name val="Arial"/>
      <family val="2"/>
    </font>
    <font>
      <sz val="11"/>
      <color rgb="FFFF0000"/>
      <name val="Arial"/>
      <family val="2"/>
    </font>
    <font>
      <b/>
      <sz val="10"/>
      <color rgb="FFFFFFFF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b/>
      <sz val="10"/>
      <color rgb="FF334BFF"/>
      <name val="Arial"/>
      <family val="2"/>
    </font>
    <font>
      <b/>
      <sz val="10"/>
      <color rgb="FF000000"/>
      <name val="Arial"/>
      <family val="2"/>
    </font>
    <font>
      <sz val="10"/>
      <color rgb="FFF5475B"/>
      <name val="Arial"/>
      <family val="2"/>
    </font>
    <font>
      <b/>
      <sz val="10"/>
      <color rgb="FFF5475B"/>
      <name val="Arial"/>
      <family val="2"/>
    </font>
    <font>
      <sz val="10"/>
      <color theme="1"/>
      <name val="Arial"/>
      <family val="2"/>
    </font>
    <font>
      <sz val="11"/>
      <color rgb="FF000000"/>
      <name val="Calibri"/>
      <family val="2"/>
    </font>
    <font>
      <b/>
      <sz val="10"/>
      <color rgb="FFFFFFFF"/>
      <name val="Calibri"/>
      <family val="2"/>
    </font>
    <font>
      <sz val="10"/>
      <color rgb="FFFFFFFF"/>
      <name val="Calibri"/>
      <family val="2"/>
    </font>
    <font>
      <sz val="10"/>
      <color rgb="FF000000"/>
      <name val="Calibri"/>
      <family val="2"/>
    </font>
    <font>
      <b/>
      <sz val="10"/>
      <color rgb="FF334BFF"/>
      <name val="Calibri"/>
      <family val="2"/>
    </font>
    <font>
      <b/>
      <sz val="10"/>
      <color rgb="FF000000"/>
      <name val="Calibri"/>
      <family val="2"/>
    </font>
    <font>
      <sz val="10"/>
      <color rgb="FFF5475B"/>
      <name val="Calibri"/>
      <family val="2"/>
    </font>
    <font>
      <b/>
      <sz val="10"/>
      <color rgb="FFF5475B"/>
      <name val="Calibri"/>
      <family val="2"/>
    </font>
  </fonts>
  <fills count="5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D9D9D9"/>
        <bgColor rgb="FF000000"/>
      </patternFill>
    </fill>
    <fill>
      <patternFill patternType="solid">
        <fgColor rgb="FF434343"/>
        <bgColor rgb="FF434343"/>
      </patternFill>
    </fill>
    <fill>
      <patternFill patternType="solid">
        <fgColor rgb="FFE7E6E6"/>
        <bgColor rgb="FFE7E6E6"/>
      </patternFill>
    </fill>
    <fill>
      <patternFill patternType="solid">
        <fgColor rgb="FFB7E1CD"/>
        <bgColor rgb="FFB7E1CD"/>
      </patternFill>
    </fill>
    <fill>
      <patternFill patternType="solid">
        <fgColor rgb="FFBFBFBF"/>
        <bgColor rgb="FF000000"/>
      </patternFill>
    </fill>
    <fill>
      <patternFill patternType="solid">
        <fgColor rgb="FF334BFF"/>
        <bgColor rgb="FF000000"/>
      </patternFill>
    </fill>
    <fill>
      <patternFill patternType="solid">
        <fgColor rgb="FFD5D8DB"/>
        <bgColor rgb="FF000000"/>
      </patternFill>
    </fill>
    <fill>
      <patternFill patternType="solid">
        <fgColor rgb="FF334BFF"/>
        <bgColor rgb="FF334BFF"/>
      </patternFill>
    </fill>
    <fill>
      <patternFill patternType="solid">
        <fgColor rgb="FFD5D8DB"/>
        <bgColor rgb="FFD5D8DB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2C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 tint="-4.9989318521683403E-2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334BFF"/>
      </left>
      <right style="thin">
        <color rgb="FF334BFF"/>
      </right>
      <top style="thin">
        <color rgb="FF334BFF"/>
      </top>
      <bottom style="thin">
        <color rgb="FF334BFF"/>
      </bottom>
      <diagonal/>
    </border>
    <border>
      <left style="thin">
        <color rgb="FFD5D8DB"/>
      </left>
      <right style="thin">
        <color rgb="FFD5D8DB"/>
      </right>
      <top style="thin">
        <color rgb="FFD5D8DB"/>
      </top>
      <bottom style="thin">
        <color rgb="FFD5D8DB"/>
      </bottom>
      <diagonal/>
    </border>
    <border>
      <left/>
      <right/>
      <top/>
      <bottom style="thick">
        <color rgb="FF334BFF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double">
        <color indexed="64"/>
      </bottom>
      <diagonal/>
    </border>
  </borders>
  <cellStyleXfs count="48">
    <xf numFmtId="0" fontId="0" fillId="0" borderId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5" borderId="4" applyNumberFormat="0" applyAlignment="0" applyProtection="0"/>
    <xf numFmtId="0" fontId="9" fillId="6" borderId="5" applyNumberFormat="0" applyAlignment="0" applyProtection="0"/>
    <xf numFmtId="0" fontId="10" fillId="6" borderId="4" applyNumberFormat="0" applyAlignment="0" applyProtection="0"/>
    <xf numFmtId="0" fontId="11" fillId="0" borderId="6" applyNumberFormat="0" applyFill="0" applyAlignment="0" applyProtection="0"/>
    <xf numFmtId="0" fontId="12" fillId="7" borderId="7" applyNumberFormat="0" applyAlignment="0" applyProtection="0"/>
    <xf numFmtId="0" fontId="13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6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6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6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6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6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4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2" fillId="0" borderId="0" applyNumberFormat="0" applyFill="0" applyBorder="0" applyAlignment="0" applyProtection="0"/>
  </cellStyleXfs>
  <cellXfs count="255">
    <xf numFmtId="0" fontId="0" fillId="0" borderId="0" xfId="0"/>
    <xf numFmtId="0" fontId="18" fillId="36" borderId="13" xfId="0" applyFont="1" applyFill="1" applyBorder="1" applyAlignment="1">
      <alignment horizontal="center" vertical="center" wrapText="1"/>
    </xf>
    <xf numFmtId="0" fontId="19" fillId="0" borderId="0" xfId="0" applyFont="1"/>
    <xf numFmtId="0" fontId="18" fillId="36" borderId="16" xfId="0" applyFont="1" applyFill="1" applyBorder="1" applyAlignment="1">
      <alignment horizontal="center" vertical="center"/>
    </xf>
    <xf numFmtId="0" fontId="18" fillId="36" borderId="13" xfId="0" applyFont="1" applyFill="1" applyBorder="1" applyAlignment="1">
      <alignment horizontal="center" vertical="center"/>
    </xf>
    <xf numFmtId="0" fontId="20" fillId="0" borderId="13" xfId="0" applyFont="1" applyBorder="1" applyAlignment="1">
      <alignment horizontal="center"/>
    </xf>
    <xf numFmtId="0" fontId="21" fillId="0" borderId="0" xfId="0" applyFont="1"/>
    <xf numFmtId="0" fontId="18" fillId="37" borderId="17" xfId="0" applyFont="1" applyFill="1" applyBorder="1" applyAlignment="1">
      <alignment horizontal="center"/>
    </xf>
    <xf numFmtId="0" fontId="21" fillId="37" borderId="17" xfId="0" applyFont="1" applyFill="1" applyBorder="1"/>
    <xf numFmtId="0" fontId="21" fillId="37" borderId="13" xfId="0" applyFont="1" applyFill="1" applyBorder="1"/>
    <xf numFmtId="0" fontId="21" fillId="36" borderId="13" xfId="0" applyFont="1" applyFill="1" applyBorder="1" applyAlignment="1">
      <alignment horizontal="left"/>
    </xf>
    <xf numFmtId="0" fontId="21" fillId="36" borderId="13" xfId="0" applyFont="1" applyFill="1" applyBorder="1" applyAlignment="1">
      <alignment horizontal="center"/>
    </xf>
    <xf numFmtId="10" fontId="21" fillId="36" borderId="13" xfId="0" applyNumberFormat="1" applyFont="1" applyFill="1" applyBorder="1" applyAlignment="1">
      <alignment horizontal="center"/>
    </xf>
    <xf numFmtId="0" fontId="21" fillId="36" borderId="18" xfId="0" applyFont="1" applyFill="1" applyBorder="1" applyAlignment="1">
      <alignment horizontal="left"/>
    </xf>
    <xf numFmtId="0" fontId="18" fillId="36" borderId="19" xfId="0" applyFont="1" applyFill="1" applyBorder="1" applyAlignment="1">
      <alignment horizontal="center"/>
    </xf>
    <xf numFmtId="10" fontId="18" fillId="36" borderId="20" xfId="0" applyNumberFormat="1" applyFont="1" applyFill="1" applyBorder="1" applyAlignment="1">
      <alignment horizontal="center"/>
    </xf>
    <xf numFmtId="0" fontId="21" fillId="0" borderId="19" xfId="0" applyFont="1" applyBorder="1" applyAlignment="1">
      <alignment horizontal="center"/>
    </xf>
    <xf numFmtId="10" fontId="21" fillId="0" borderId="20" xfId="0" applyNumberFormat="1" applyFont="1" applyBorder="1" applyAlignment="1">
      <alignment horizontal="center"/>
    </xf>
    <xf numFmtId="10" fontId="21" fillId="0" borderId="19" xfId="0" applyNumberFormat="1" applyFont="1" applyBorder="1" applyAlignment="1">
      <alignment horizontal="center"/>
    </xf>
    <xf numFmtId="0" fontId="21" fillId="0" borderId="20" xfId="0" applyFont="1" applyBorder="1" applyAlignment="1">
      <alignment horizontal="center"/>
    </xf>
    <xf numFmtId="10" fontId="18" fillId="36" borderId="19" xfId="0" applyNumberFormat="1" applyFont="1" applyFill="1" applyBorder="1" applyAlignment="1">
      <alignment horizontal="center"/>
    </xf>
    <xf numFmtId="0" fontId="21" fillId="36" borderId="19" xfId="0" applyFont="1" applyFill="1" applyBorder="1" applyAlignment="1">
      <alignment horizontal="center"/>
    </xf>
    <xf numFmtId="0" fontId="21" fillId="36" borderId="20" xfId="0" applyFont="1" applyFill="1" applyBorder="1" applyAlignment="1">
      <alignment horizontal="center"/>
    </xf>
    <xf numFmtId="0" fontId="21" fillId="38" borderId="19" xfId="0" applyFont="1" applyFill="1" applyBorder="1" applyAlignment="1">
      <alignment horizontal="center"/>
    </xf>
    <xf numFmtId="0" fontId="21" fillId="38" borderId="20" xfId="0" applyFont="1" applyFill="1" applyBorder="1" applyAlignment="1">
      <alignment horizontal="center"/>
    </xf>
    <xf numFmtId="0" fontId="21" fillId="39" borderId="19" xfId="0" applyFont="1" applyFill="1" applyBorder="1" applyAlignment="1">
      <alignment horizontal="center"/>
    </xf>
    <xf numFmtId="0" fontId="21" fillId="38" borderId="19" xfId="0" applyFont="1" applyFill="1" applyBorder="1"/>
    <xf numFmtId="0" fontId="21" fillId="0" borderId="0" xfId="0" applyFont="1" applyAlignment="1">
      <alignment horizontal="center"/>
    </xf>
    <xf numFmtId="14" fontId="20" fillId="0" borderId="14" xfId="0" applyNumberFormat="1" applyFont="1" applyBorder="1" applyAlignment="1">
      <alignment horizontal="center" vertical="center" wrapText="1"/>
    </xf>
    <xf numFmtId="0" fontId="21" fillId="0" borderId="22" xfId="0" applyFont="1" applyBorder="1"/>
    <xf numFmtId="2" fontId="21" fillId="0" borderId="0" xfId="0" applyNumberFormat="1" applyFont="1" applyAlignment="1">
      <alignment horizontal="center"/>
    </xf>
    <xf numFmtId="2" fontId="21" fillId="0" borderId="19" xfId="0" applyNumberFormat="1" applyFont="1" applyBorder="1" applyAlignment="1">
      <alignment horizontal="center"/>
    </xf>
    <xf numFmtId="0" fontId="21" fillId="0" borderId="12" xfId="0" applyFont="1" applyBorder="1"/>
    <xf numFmtId="10" fontId="21" fillId="46" borderId="13" xfId="0" applyNumberFormat="1" applyFont="1" applyFill="1" applyBorder="1" applyAlignment="1">
      <alignment horizontal="center" vertical="center" wrapText="1"/>
    </xf>
    <xf numFmtId="10" fontId="21" fillId="47" borderId="13" xfId="0" applyNumberFormat="1" applyFont="1" applyFill="1" applyBorder="1" applyAlignment="1">
      <alignment horizontal="center" vertical="center" wrapText="1"/>
    </xf>
    <xf numFmtId="10" fontId="21" fillId="34" borderId="13" xfId="0" applyNumberFormat="1" applyFont="1" applyFill="1" applyBorder="1" applyAlignment="1">
      <alignment horizontal="center" vertical="center" wrapText="1"/>
    </xf>
    <xf numFmtId="0" fontId="26" fillId="0" borderId="0" xfId="0" applyFont="1"/>
    <xf numFmtId="0" fontId="27" fillId="34" borderId="13" xfId="0" applyFont="1" applyFill="1" applyBorder="1" applyAlignment="1">
      <alignment horizontal="center"/>
    </xf>
    <xf numFmtId="0" fontId="26" fillId="0" borderId="28" xfId="0" applyFont="1" applyBorder="1" applyAlignment="1">
      <alignment horizontal="center" vertical="center"/>
    </xf>
    <xf numFmtId="0" fontId="27" fillId="35" borderId="31" xfId="0" applyFont="1" applyFill="1" applyBorder="1" applyAlignment="1">
      <alignment horizontal="center" vertical="center"/>
    </xf>
    <xf numFmtId="0" fontId="26" fillId="0" borderId="13" xfId="0" applyFont="1" applyBorder="1" applyAlignment="1">
      <alignment horizontal="left" vertical="center"/>
    </xf>
    <xf numFmtId="10" fontId="26" fillId="0" borderId="21" xfId="0" applyNumberFormat="1" applyFont="1" applyBorder="1" applyAlignment="1">
      <alignment horizontal="center" vertical="center"/>
    </xf>
    <xf numFmtId="10" fontId="26" fillId="0" borderId="13" xfId="0" applyNumberFormat="1" applyFont="1" applyBorder="1" applyAlignment="1">
      <alignment horizontal="center" vertical="center"/>
    </xf>
    <xf numFmtId="2" fontId="26" fillId="0" borderId="21" xfId="0" applyNumberFormat="1" applyFont="1" applyBorder="1" applyAlignment="1">
      <alignment horizontal="center" vertical="center"/>
    </xf>
    <xf numFmtId="2" fontId="26" fillId="0" borderId="13" xfId="0" applyNumberFormat="1" applyFont="1" applyBorder="1" applyAlignment="1">
      <alignment horizontal="center" vertical="center"/>
    </xf>
    <xf numFmtId="0" fontId="26" fillId="0" borderId="17" xfId="0" applyFont="1" applyBorder="1" applyAlignment="1">
      <alignment horizontal="left" vertical="center"/>
    </xf>
    <xf numFmtId="10" fontId="27" fillId="35" borderId="17" xfId="0" applyNumberFormat="1" applyFont="1" applyFill="1" applyBorder="1" applyAlignment="1">
      <alignment horizontal="center" vertical="center"/>
    </xf>
    <xf numFmtId="0" fontId="26" fillId="0" borderId="13" xfId="0" applyFont="1" applyBorder="1" applyAlignment="1">
      <alignment horizontal="center" vertical="center"/>
    </xf>
    <xf numFmtId="0" fontId="27" fillId="35" borderId="13" xfId="0" applyFont="1" applyFill="1" applyBorder="1" applyAlignment="1">
      <alignment horizontal="center" vertical="center"/>
    </xf>
    <xf numFmtId="10" fontId="27" fillId="35" borderId="13" xfId="0" applyNumberFormat="1" applyFont="1" applyFill="1" applyBorder="1" applyAlignment="1">
      <alignment horizontal="center" vertical="center"/>
    </xf>
    <xf numFmtId="10" fontId="27" fillId="35" borderId="24" xfId="0" applyNumberFormat="1" applyFont="1" applyFill="1" applyBorder="1" applyAlignment="1">
      <alignment horizontal="center" vertical="center"/>
    </xf>
    <xf numFmtId="2" fontId="26" fillId="0" borderId="0" xfId="0" applyNumberFormat="1" applyFont="1"/>
    <xf numFmtId="10" fontId="26" fillId="0" borderId="0" xfId="0" applyNumberFormat="1" applyFont="1"/>
    <xf numFmtId="2" fontId="26" fillId="0" borderId="13" xfId="0" applyNumberFormat="1" applyFont="1" applyBorder="1" applyAlignment="1">
      <alignment horizontal="center"/>
    </xf>
    <xf numFmtId="10" fontId="26" fillId="0" borderId="13" xfId="0" applyNumberFormat="1" applyFont="1" applyBorder="1" applyAlignment="1">
      <alignment horizontal="center"/>
    </xf>
    <xf numFmtId="0" fontId="26" fillId="34" borderId="13" xfId="0" applyFont="1" applyFill="1" applyBorder="1"/>
    <xf numFmtId="0" fontId="26" fillId="33" borderId="13" xfId="0" applyFont="1" applyFill="1" applyBorder="1"/>
    <xf numFmtId="0" fontId="27" fillId="0" borderId="0" xfId="0" applyFont="1"/>
    <xf numFmtId="0" fontId="30" fillId="0" borderId="0" xfId="0" applyFont="1"/>
    <xf numFmtId="0" fontId="27" fillId="34" borderId="0" xfId="0" applyFont="1" applyFill="1"/>
    <xf numFmtId="0" fontId="26" fillId="34" borderId="0" xfId="0" applyFont="1" applyFill="1"/>
    <xf numFmtId="3" fontId="26" fillId="0" borderId="0" xfId="0" applyNumberFormat="1" applyFont="1"/>
    <xf numFmtId="0" fontId="27" fillId="34" borderId="10" xfId="0" applyFont="1" applyFill="1" applyBorder="1"/>
    <xf numFmtId="0" fontId="26" fillId="34" borderId="10" xfId="0" applyFont="1" applyFill="1" applyBorder="1"/>
    <xf numFmtId="0" fontId="27" fillId="34" borderId="11" xfId="0" applyFont="1" applyFill="1" applyBorder="1"/>
    <xf numFmtId="2" fontId="26" fillId="34" borderId="0" xfId="0" applyNumberFormat="1" applyFont="1" applyFill="1"/>
    <xf numFmtId="2" fontId="26" fillId="34" borderId="10" xfId="0" applyNumberFormat="1" applyFont="1" applyFill="1" applyBorder="1"/>
    <xf numFmtId="0" fontId="27" fillId="33" borderId="0" xfId="0" applyFont="1" applyFill="1"/>
    <xf numFmtId="0" fontId="26" fillId="33" borderId="0" xfId="0" applyFont="1" applyFill="1"/>
    <xf numFmtId="0" fontId="32" fillId="0" borderId="0" xfId="0" applyFont="1"/>
    <xf numFmtId="0" fontId="27" fillId="33" borderId="10" xfId="0" applyFont="1" applyFill="1" applyBorder="1"/>
    <xf numFmtId="0" fontId="26" fillId="33" borderId="10" xfId="0" applyFont="1" applyFill="1" applyBorder="1"/>
    <xf numFmtId="2" fontId="26" fillId="33" borderId="0" xfId="0" applyNumberFormat="1" applyFont="1" applyFill="1"/>
    <xf numFmtId="2" fontId="26" fillId="33" borderId="10" xfId="0" applyNumberFormat="1" applyFont="1" applyFill="1" applyBorder="1"/>
    <xf numFmtId="38" fontId="26" fillId="0" borderId="0" xfId="0" applyNumberFormat="1" applyFont="1"/>
    <xf numFmtId="38" fontId="32" fillId="0" borderId="0" xfId="0" applyNumberFormat="1" applyFont="1"/>
    <xf numFmtId="0" fontId="26" fillId="34" borderId="11" xfId="0" applyFont="1" applyFill="1" applyBorder="1"/>
    <xf numFmtId="0" fontId="27" fillId="33" borderId="11" xfId="0" applyFont="1" applyFill="1" applyBorder="1"/>
    <xf numFmtId="0" fontId="26" fillId="33" borderId="11" xfId="0" applyFont="1" applyFill="1" applyBorder="1"/>
    <xf numFmtId="0" fontId="27" fillId="33" borderId="12" xfId="0" applyFont="1" applyFill="1" applyBorder="1"/>
    <xf numFmtId="2" fontId="26" fillId="33" borderId="12" xfId="0" applyNumberFormat="1" applyFont="1" applyFill="1" applyBorder="1"/>
    <xf numFmtId="0" fontId="26" fillId="33" borderId="12" xfId="0" applyFont="1" applyFill="1" applyBorder="1"/>
    <xf numFmtId="0" fontId="27" fillId="45" borderId="0" xfId="0" applyFont="1" applyFill="1"/>
    <xf numFmtId="0" fontId="26" fillId="45" borderId="0" xfId="0" applyFont="1" applyFill="1"/>
    <xf numFmtId="2" fontId="26" fillId="0" borderId="0" xfId="0" applyNumberFormat="1" applyFont="1" applyAlignment="1">
      <alignment horizontal="right"/>
    </xf>
    <xf numFmtId="40" fontId="26" fillId="0" borderId="0" xfId="0" applyNumberFormat="1" applyFont="1"/>
    <xf numFmtId="0" fontId="33" fillId="41" borderId="0" xfId="0" applyFont="1" applyFill="1"/>
    <xf numFmtId="0" fontId="34" fillId="41" borderId="0" xfId="0" applyFont="1" applyFill="1"/>
    <xf numFmtId="0" fontId="35" fillId="0" borderId="0" xfId="0" applyFont="1"/>
    <xf numFmtId="14" fontId="35" fillId="0" borderId="0" xfId="0" applyNumberFormat="1" applyFont="1"/>
    <xf numFmtId="0" fontId="34" fillId="41" borderId="0" xfId="0" applyFont="1" applyFill="1" applyAlignment="1">
      <alignment wrapText="1"/>
    </xf>
    <xf numFmtId="0" fontId="35" fillId="0" borderId="0" xfId="0" applyFont="1" applyAlignment="1">
      <alignment wrapText="1"/>
    </xf>
    <xf numFmtId="0" fontId="37" fillId="42" borderId="0" xfId="0" applyFont="1" applyFill="1" applyAlignment="1">
      <alignment wrapText="1"/>
    </xf>
    <xf numFmtId="3" fontId="35" fillId="0" borderId="0" xfId="0" applyNumberFormat="1" applyFont="1" applyAlignment="1">
      <alignment wrapText="1"/>
    </xf>
    <xf numFmtId="4" fontId="35" fillId="0" borderId="0" xfId="0" applyNumberFormat="1" applyFont="1" applyAlignment="1">
      <alignment wrapText="1"/>
    </xf>
    <xf numFmtId="0" fontId="38" fillId="0" borderId="0" xfId="0" applyFont="1" applyAlignment="1">
      <alignment wrapText="1"/>
    </xf>
    <xf numFmtId="0" fontId="37" fillId="0" borderId="0" xfId="0" applyFont="1" applyAlignment="1">
      <alignment wrapText="1"/>
    </xf>
    <xf numFmtId="3" fontId="37" fillId="0" borderId="0" xfId="0" applyNumberFormat="1" applyFont="1" applyAlignment="1">
      <alignment wrapText="1"/>
    </xf>
    <xf numFmtId="4" fontId="37" fillId="0" borderId="0" xfId="0" applyNumberFormat="1" applyFont="1" applyAlignment="1">
      <alignment wrapText="1"/>
    </xf>
    <xf numFmtId="10" fontId="35" fillId="0" borderId="0" xfId="0" applyNumberFormat="1" applyFont="1" applyAlignment="1">
      <alignment wrapText="1"/>
    </xf>
    <xf numFmtId="4" fontId="38" fillId="0" borderId="0" xfId="0" applyNumberFormat="1" applyFont="1" applyAlignment="1">
      <alignment wrapText="1"/>
    </xf>
    <xf numFmtId="4" fontId="39" fillId="0" borderId="0" xfId="0" applyNumberFormat="1" applyFont="1" applyAlignment="1">
      <alignment wrapText="1"/>
    </xf>
    <xf numFmtId="3" fontId="38" fillId="0" borderId="0" xfId="0" applyNumberFormat="1" applyFont="1" applyAlignment="1">
      <alignment wrapText="1"/>
    </xf>
    <xf numFmtId="0" fontId="40" fillId="0" borderId="0" xfId="0" applyFont="1"/>
    <xf numFmtId="0" fontId="35" fillId="42" borderId="0" xfId="0" applyFont="1" applyFill="1" applyAlignment="1">
      <alignment wrapText="1"/>
    </xf>
    <xf numFmtId="0" fontId="27" fillId="45" borderId="32" xfId="0" applyFont="1" applyFill="1" applyBorder="1"/>
    <xf numFmtId="2" fontId="26" fillId="45" borderId="32" xfId="0" applyNumberFormat="1" applyFont="1" applyFill="1" applyBorder="1"/>
    <xf numFmtId="0" fontId="26" fillId="45" borderId="32" xfId="0" applyFont="1" applyFill="1" applyBorder="1"/>
    <xf numFmtId="0" fontId="26" fillId="45" borderId="30" xfId="0" applyFont="1" applyFill="1" applyBorder="1"/>
    <xf numFmtId="2" fontId="26" fillId="45" borderId="32" xfId="1" applyNumberFormat="1" applyFont="1" applyFill="1" applyBorder="1"/>
    <xf numFmtId="10" fontId="26" fillId="45" borderId="32" xfId="1" applyNumberFormat="1" applyFont="1" applyFill="1" applyBorder="1"/>
    <xf numFmtId="10" fontId="26" fillId="45" borderId="30" xfId="1" applyNumberFormat="1" applyFont="1" applyFill="1" applyBorder="1"/>
    <xf numFmtId="10" fontId="0" fillId="0" borderId="0" xfId="0" applyNumberFormat="1"/>
    <xf numFmtId="0" fontId="26" fillId="0" borderId="0" xfId="0" quotePrefix="1" applyFont="1"/>
    <xf numFmtId="0" fontId="26" fillId="0" borderId="13" xfId="0" applyFont="1" applyBorder="1"/>
    <xf numFmtId="10" fontId="26" fillId="0" borderId="13" xfId="0" applyNumberFormat="1" applyFont="1" applyBorder="1"/>
    <xf numFmtId="0" fontId="26" fillId="0" borderId="16" xfId="0" applyFont="1" applyBorder="1" applyAlignment="1">
      <alignment horizontal="center" vertical="center"/>
    </xf>
    <xf numFmtId="0" fontId="27" fillId="35" borderId="16" xfId="0" applyFont="1" applyFill="1" applyBorder="1" applyAlignment="1">
      <alignment horizontal="center" vertical="center"/>
    </xf>
    <xf numFmtId="4" fontId="26" fillId="0" borderId="13" xfId="0" applyNumberFormat="1" applyFont="1" applyBorder="1" applyAlignment="1">
      <alignment horizontal="center"/>
    </xf>
    <xf numFmtId="10" fontId="27" fillId="35" borderId="13" xfId="0" applyNumberFormat="1" applyFont="1" applyFill="1" applyBorder="1" applyAlignment="1">
      <alignment horizontal="center"/>
    </xf>
    <xf numFmtId="14" fontId="20" fillId="45" borderId="14" xfId="0" applyNumberFormat="1" applyFont="1" applyFill="1" applyBorder="1" applyAlignment="1">
      <alignment horizontal="center" vertical="center" wrapText="1"/>
    </xf>
    <xf numFmtId="0" fontId="26" fillId="0" borderId="13" xfId="0" applyFont="1" applyBorder="1" applyAlignment="1">
      <alignment horizontal="center"/>
    </xf>
    <xf numFmtId="0" fontId="27" fillId="35" borderId="21" xfId="0" applyFont="1" applyFill="1" applyBorder="1" applyAlignment="1">
      <alignment horizontal="center" vertical="center"/>
    </xf>
    <xf numFmtId="0" fontId="26" fillId="0" borderId="16" xfId="0" applyFont="1" applyBorder="1"/>
    <xf numFmtId="0" fontId="21" fillId="38" borderId="13" xfId="0" applyFont="1" applyFill="1" applyBorder="1"/>
    <xf numFmtId="10" fontId="21" fillId="0" borderId="13" xfId="0" applyNumberFormat="1" applyFont="1" applyBorder="1" applyAlignment="1">
      <alignment horizontal="center"/>
    </xf>
    <xf numFmtId="9" fontId="26" fillId="0" borderId="0" xfId="0" applyNumberFormat="1" applyFont="1"/>
    <xf numFmtId="0" fontId="22" fillId="0" borderId="0" xfId="47"/>
    <xf numFmtId="0" fontId="26" fillId="0" borderId="31" xfId="0" applyFont="1" applyBorder="1" applyAlignment="1">
      <alignment horizontal="center"/>
    </xf>
    <xf numFmtId="0" fontId="26" fillId="0" borderId="0" xfId="0" applyFont="1" applyAlignment="1">
      <alignment horizontal="center"/>
    </xf>
    <xf numFmtId="0" fontId="26" fillId="0" borderId="33" xfId="0" applyFont="1" applyBorder="1" applyAlignment="1">
      <alignment horizontal="left"/>
    </xf>
    <xf numFmtId="0" fontId="26" fillId="0" borderId="29" xfId="0" applyFont="1" applyBorder="1" applyAlignment="1">
      <alignment horizontal="left"/>
    </xf>
    <xf numFmtId="10" fontId="26" fillId="0" borderId="16" xfId="0" applyNumberFormat="1" applyFont="1" applyBorder="1" applyAlignment="1">
      <alignment horizontal="center"/>
    </xf>
    <xf numFmtId="10" fontId="26" fillId="0" borderId="31" xfId="0" applyNumberFormat="1" applyFont="1" applyBorder="1" applyAlignment="1">
      <alignment horizontal="center"/>
    </xf>
    <xf numFmtId="10" fontId="26" fillId="0" borderId="17" xfId="0" applyNumberFormat="1" applyFont="1" applyBorder="1" applyAlignment="1">
      <alignment horizontal="center"/>
    </xf>
    <xf numFmtId="0" fontId="26" fillId="0" borderId="28" xfId="0" applyFont="1" applyBorder="1" applyAlignment="1">
      <alignment horizontal="left"/>
    </xf>
    <xf numFmtId="2" fontId="26" fillId="0" borderId="16" xfId="0" applyNumberFormat="1" applyFont="1" applyBorder="1" applyAlignment="1">
      <alignment horizontal="center"/>
    </xf>
    <xf numFmtId="2" fontId="26" fillId="0" borderId="31" xfId="0" applyNumberFormat="1" applyFont="1" applyBorder="1" applyAlignment="1">
      <alignment horizontal="center"/>
    </xf>
    <xf numFmtId="0" fontId="21" fillId="0" borderId="28" xfId="0" applyFont="1" applyBorder="1" applyAlignment="1">
      <alignment horizontal="left"/>
    </xf>
    <xf numFmtId="0" fontId="26" fillId="48" borderId="13" xfId="0" applyFont="1" applyFill="1" applyBorder="1" applyAlignment="1">
      <alignment horizontal="center"/>
    </xf>
    <xf numFmtId="0" fontId="26" fillId="0" borderId="28" xfId="0" applyFont="1" applyBorder="1" applyAlignment="1">
      <alignment horizontal="center"/>
    </xf>
    <xf numFmtId="2" fontId="26" fillId="35" borderId="0" xfId="0" applyNumberFormat="1" applyFont="1" applyFill="1"/>
    <xf numFmtId="2" fontId="26" fillId="35" borderId="10" xfId="0" applyNumberFormat="1" applyFont="1" applyFill="1" applyBorder="1"/>
    <xf numFmtId="2" fontId="26" fillId="0" borderId="13" xfId="0" applyNumberFormat="1" applyFont="1" applyBorder="1"/>
    <xf numFmtId="0" fontId="26" fillId="0" borderId="17" xfId="0" applyFont="1" applyBorder="1" applyAlignment="1">
      <alignment horizontal="center" vertical="center"/>
    </xf>
    <xf numFmtId="0" fontId="27" fillId="35" borderId="17" xfId="0" applyFont="1" applyFill="1" applyBorder="1" applyAlignment="1">
      <alignment horizontal="center" vertical="center"/>
    </xf>
    <xf numFmtId="10" fontId="41" fillId="0" borderId="0" xfId="0" applyNumberFormat="1" applyFont="1"/>
    <xf numFmtId="10" fontId="27" fillId="0" borderId="13" xfId="0" applyNumberFormat="1" applyFont="1" applyBorder="1" applyAlignment="1">
      <alignment horizontal="center" vertical="center"/>
    </xf>
    <xf numFmtId="9" fontId="29" fillId="0" borderId="13" xfId="0" applyNumberFormat="1" applyFont="1" applyBorder="1" applyAlignment="1">
      <alignment horizontal="center" vertical="center"/>
    </xf>
    <xf numFmtId="43" fontId="26" fillId="0" borderId="13" xfId="0" applyNumberFormat="1" applyFont="1" applyBorder="1" applyAlignment="1">
      <alignment horizontal="right"/>
    </xf>
    <xf numFmtId="43" fontId="27" fillId="35" borderId="13" xfId="0" applyNumberFormat="1" applyFont="1" applyFill="1" applyBorder="1" applyAlignment="1">
      <alignment horizontal="right"/>
    </xf>
    <xf numFmtId="10" fontId="27" fillId="35" borderId="21" xfId="0" applyNumberFormat="1" applyFont="1" applyFill="1" applyBorder="1" applyAlignment="1">
      <alignment horizontal="center" vertical="center"/>
    </xf>
    <xf numFmtId="0" fontId="27" fillId="0" borderId="0" xfId="0" applyFont="1" applyAlignment="1">
      <alignment horizontal="center" vertical="center"/>
    </xf>
    <xf numFmtId="0" fontId="28" fillId="0" borderId="0" xfId="0" applyFont="1" applyAlignment="1">
      <alignment horizontal="center" vertical="center"/>
    </xf>
    <xf numFmtId="0" fontId="27" fillId="34" borderId="13" xfId="0" applyFont="1" applyFill="1" applyBorder="1" applyAlignment="1">
      <alignment horizontal="center"/>
    </xf>
    <xf numFmtId="0" fontId="27" fillId="34" borderId="14" xfId="0" applyFont="1" applyFill="1" applyBorder="1" applyAlignment="1">
      <alignment horizontal="center"/>
    </xf>
    <xf numFmtId="0" fontId="27" fillId="34" borderId="15" xfId="0" applyFont="1" applyFill="1" applyBorder="1" applyAlignment="1">
      <alignment horizontal="center"/>
    </xf>
    <xf numFmtId="0" fontId="27" fillId="34" borderId="21" xfId="0" applyFont="1" applyFill="1" applyBorder="1" applyAlignment="1">
      <alignment horizontal="center"/>
    </xf>
    <xf numFmtId="0" fontId="26" fillId="0" borderId="31" xfId="0" applyFont="1" applyBorder="1" applyAlignment="1">
      <alignment horizontal="center"/>
    </xf>
    <xf numFmtId="0" fontId="26" fillId="0" borderId="17" xfId="0" applyFont="1" applyBorder="1" applyAlignment="1">
      <alignment horizontal="center"/>
    </xf>
    <xf numFmtId="0" fontId="30" fillId="35" borderId="29" xfId="0" applyFont="1" applyFill="1" applyBorder="1" applyAlignment="1">
      <alignment horizontal="center"/>
    </xf>
    <xf numFmtId="0" fontId="30" fillId="35" borderId="30" xfId="0" applyFont="1" applyFill="1" applyBorder="1" applyAlignment="1">
      <alignment horizontal="center"/>
    </xf>
    <xf numFmtId="0" fontId="30" fillId="35" borderId="24" xfId="0" applyFont="1" applyFill="1" applyBorder="1" applyAlignment="1">
      <alignment horizontal="center"/>
    </xf>
    <xf numFmtId="0" fontId="31" fillId="0" borderId="13" xfId="0" applyFont="1" applyBorder="1" applyAlignment="1">
      <alignment horizontal="left"/>
    </xf>
    <xf numFmtId="0" fontId="31" fillId="0" borderId="14" xfId="0" applyFont="1" applyBorder="1" applyAlignment="1">
      <alignment horizontal="left"/>
    </xf>
    <xf numFmtId="0" fontId="31" fillId="0" borderId="15" xfId="0" applyFont="1" applyBorder="1" applyAlignment="1">
      <alignment horizontal="left"/>
    </xf>
    <xf numFmtId="0" fontId="18" fillId="36" borderId="14" xfId="0" applyFont="1" applyFill="1" applyBorder="1" applyAlignment="1">
      <alignment horizontal="center" vertical="center" wrapText="1"/>
    </xf>
    <xf numFmtId="0" fontId="18" fillId="36" borderId="15" xfId="0" applyFont="1" applyFill="1" applyBorder="1" applyAlignment="1">
      <alignment horizontal="center" vertical="center" wrapText="1"/>
    </xf>
    <xf numFmtId="0" fontId="18" fillId="36" borderId="21" xfId="0" applyFont="1" applyFill="1" applyBorder="1" applyAlignment="1">
      <alignment horizontal="center" vertical="center" wrapText="1"/>
    </xf>
    <xf numFmtId="0" fontId="18" fillId="36" borderId="23" xfId="0" applyFont="1" applyFill="1" applyBorder="1" applyAlignment="1">
      <alignment horizontal="center" vertical="center"/>
    </xf>
    <xf numFmtId="0" fontId="18" fillId="36" borderId="24" xfId="0" applyFont="1" applyFill="1" applyBorder="1" applyAlignment="1">
      <alignment horizontal="center" vertical="center"/>
    </xf>
    <xf numFmtId="0" fontId="18" fillId="36" borderId="14" xfId="0" applyFont="1" applyFill="1" applyBorder="1" applyAlignment="1">
      <alignment horizontal="center"/>
    </xf>
    <xf numFmtId="0" fontId="18" fillId="36" borderId="15" xfId="0" applyFont="1" applyFill="1" applyBorder="1" applyAlignment="1">
      <alignment horizontal="center"/>
    </xf>
    <xf numFmtId="0" fontId="0" fillId="0" borderId="30" xfId="0" applyBorder="1" applyAlignment="1">
      <alignment horizontal="center"/>
    </xf>
    <xf numFmtId="0" fontId="30" fillId="35" borderId="0" xfId="0" applyFont="1" applyFill="1" applyAlignment="1">
      <alignment horizontal="center"/>
    </xf>
    <xf numFmtId="0" fontId="29" fillId="0" borderId="0" xfId="0" applyFont="1" applyAlignment="1">
      <alignment horizontal="center"/>
    </xf>
    <xf numFmtId="0" fontId="27" fillId="34" borderId="0" xfId="0" applyFont="1" applyFill="1" applyAlignment="1">
      <alignment horizontal="center"/>
    </xf>
    <xf numFmtId="0" fontId="35" fillId="0" borderId="0" xfId="0" applyFont="1"/>
    <xf numFmtId="0" fontId="36" fillId="0" borderId="0" xfId="0" applyFont="1"/>
    <xf numFmtId="0" fontId="37" fillId="40" borderId="0" xfId="0" applyFont="1" applyFill="1" applyAlignment="1">
      <alignment horizontal="center"/>
    </xf>
    <xf numFmtId="0" fontId="27" fillId="34" borderId="13" xfId="0" applyFont="1" applyFill="1" applyBorder="1" applyAlignment="1"/>
    <xf numFmtId="164" fontId="0" fillId="0" borderId="0" xfId="0" applyNumberFormat="1"/>
    <xf numFmtId="0" fontId="42" fillId="43" borderId="27" xfId="0" applyFont="1" applyFill="1" applyBorder="1"/>
    <xf numFmtId="0" fontId="43" fillId="43" borderId="27" xfId="0" applyFont="1" applyFill="1" applyBorder="1"/>
    <xf numFmtId="0" fontId="44" fillId="0" borderId="0" xfId="0" applyFont="1"/>
    <xf numFmtId="0" fontId="45" fillId="0" borderId="0" xfId="0" applyFont="1"/>
    <xf numFmtId="165" fontId="44" fillId="0" borderId="0" xfId="0" applyNumberFormat="1" applyFont="1" applyAlignment="1">
      <alignment horizontal="left"/>
    </xf>
    <xf numFmtId="0" fontId="43" fillId="43" borderId="25" xfId="0" applyFont="1" applyFill="1" applyBorder="1"/>
    <xf numFmtId="0" fontId="43" fillId="43" borderId="25" xfId="0" applyFont="1" applyFill="1" applyBorder="1" applyAlignment="1">
      <alignment horizontal="center" vertical="center" wrapText="1"/>
    </xf>
    <xf numFmtId="0" fontId="44" fillId="0" borderId="26" xfId="0" applyFont="1" applyBorder="1" applyAlignment="1">
      <alignment horizontal="left" vertical="center"/>
    </xf>
    <xf numFmtId="165" fontId="44" fillId="0" borderId="26" xfId="0" applyNumberFormat="1" applyFont="1" applyBorder="1" applyAlignment="1">
      <alignment horizontal="center" vertical="center" wrapText="1"/>
    </xf>
    <xf numFmtId="0" fontId="44" fillId="0" borderId="26" xfId="0" applyFont="1" applyBorder="1" applyAlignment="1">
      <alignment horizontal="center" vertical="center" wrapText="1"/>
    </xf>
    <xf numFmtId="0" fontId="43" fillId="43" borderId="25" xfId="0" applyFont="1" applyFill="1" applyBorder="1" applyAlignment="1">
      <alignment wrapText="1"/>
    </xf>
    <xf numFmtId="0" fontId="43" fillId="43" borderId="25" xfId="0" applyFont="1" applyFill="1" applyBorder="1" applyAlignment="1">
      <alignment horizontal="left" vertical="center" wrapText="1"/>
    </xf>
    <xf numFmtId="0" fontId="46" fillId="44" borderId="26" xfId="0" applyFont="1" applyFill="1" applyBorder="1" applyAlignment="1">
      <alignment horizontal="left" vertical="center" wrapText="1"/>
    </xf>
    <xf numFmtId="0" fontId="0" fillId="44" borderId="26" xfId="0" applyFill="1" applyBorder="1" applyAlignment="1">
      <alignment wrapText="1"/>
    </xf>
    <xf numFmtId="0" fontId="44" fillId="0" borderId="26" xfId="0" applyFont="1" applyBorder="1" applyAlignment="1">
      <alignment vertical="center" wrapText="1"/>
    </xf>
    <xf numFmtId="3" fontId="44" fillId="0" borderId="26" xfId="0" applyNumberFormat="1" applyFont="1" applyBorder="1" applyAlignment="1">
      <alignment horizontal="right" vertical="center" wrapText="1"/>
    </xf>
    <xf numFmtId="166" fontId="44" fillId="0" borderId="26" xfId="0" applyNumberFormat="1" applyFont="1" applyBorder="1" applyAlignment="1">
      <alignment horizontal="right" vertical="center" wrapText="1"/>
    </xf>
    <xf numFmtId="167" fontId="44" fillId="0" borderId="26" xfId="0" applyNumberFormat="1" applyFont="1" applyBorder="1" applyAlignment="1">
      <alignment horizontal="right" vertical="center" wrapText="1"/>
    </xf>
    <xf numFmtId="4" fontId="44" fillId="0" borderId="26" xfId="0" applyNumberFormat="1" applyFont="1" applyBorder="1" applyAlignment="1">
      <alignment horizontal="right" vertical="center" wrapText="1"/>
    </xf>
    <xf numFmtId="4" fontId="47" fillId="0" borderId="26" xfId="0" applyNumberFormat="1" applyFont="1" applyBorder="1" applyAlignment="1">
      <alignment horizontal="right" vertical="center" wrapText="1"/>
    </xf>
    <xf numFmtId="0" fontId="44" fillId="0" borderId="26" xfId="0" applyFont="1" applyBorder="1" applyAlignment="1">
      <alignment horizontal="left" vertical="center" wrapText="1" indent="2"/>
    </xf>
    <xf numFmtId="166" fontId="47" fillId="0" borderId="26" xfId="0" applyNumberFormat="1" applyFont="1" applyBorder="1" applyAlignment="1">
      <alignment horizontal="right" vertical="center" wrapText="1"/>
    </xf>
    <xf numFmtId="0" fontId="44" fillId="0" borderId="26" xfId="0" applyFont="1" applyBorder="1" applyAlignment="1">
      <alignment horizontal="left" vertical="center" wrapText="1" indent="4"/>
    </xf>
    <xf numFmtId="0" fontId="46" fillId="0" borderId="26" xfId="0" applyFont="1" applyBorder="1" applyAlignment="1">
      <alignment vertical="center" wrapText="1"/>
    </xf>
    <xf numFmtId="166" fontId="46" fillId="0" borderId="26" xfId="0" applyNumberFormat="1" applyFont="1" applyBorder="1" applyAlignment="1">
      <alignment horizontal="right" vertical="center" wrapText="1"/>
    </xf>
    <xf numFmtId="166" fontId="48" fillId="0" borderId="26" xfId="0" applyNumberFormat="1" applyFont="1" applyBorder="1" applyAlignment="1">
      <alignment horizontal="right" vertical="center" wrapText="1"/>
    </xf>
    <xf numFmtId="0" fontId="44" fillId="0" borderId="26" xfId="0" applyFont="1" applyBorder="1" applyAlignment="1">
      <alignment horizontal="left" vertical="center" wrapText="1" indent="6"/>
    </xf>
    <xf numFmtId="4" fontId="46" fillId="0" borderId="26" xfId="0" applyNumberFormat="1" applyFont="1" applyBorder="1" applyAlignment="1">
      <alignment horizontal="right" vertical="center" wrapText="1"/>
    </xf>
    <xf numFmtId="0" fontId="44" fillId="0" borderId="26" xfId="0" applyFont="1" applyBorder="1" applyAlignment="1">
      <alignment horizontal="left" vertical="center" wrapText="1" indent="8"/>
    </xf>
    <xf numFmtId="3" fontId="46" fillId="0" borderId="26" xfId="0" applyNumberFormat="1" applyFont="1" applyBorder="1" applyAlignment="1">
      <alignment horizontal="right" vertical="center" wrapText="1"/>
    </xf>
    <xf numFmtId="3" fontId="47" fillId="0" borderId="26" xfId="0" applyNumberFormat="1" applyFont="1" applyBorder="1" applyAlignment="1">
      <alignment horizontal="right" vertical="center" wrapText="1"/>
    </xf>
    <xf numFmtId="0" fontId="0" fillId="0" borderId="19" xfId="0" applyBorder="1"/>
    <xf numFmtId="0" fontId="27" fillId="34" borderId="36" xfId="0" applyFont="1" applyFill="1" applyBorder="1" applyAlignment="1">
      <alignment horizontal="center"/>
    </xf>
    <xf numFmtId="0" fontId="0" fillId="34" borderId="19" xfId="0" applyFill="1" applyBorder="1"/>
    <xf numFmtId="0" fontId="15" fillId="35" borderId="19" xfId="0" applyFont="1" applyFill="1" applyBorder="1"/>
    <xf numFmtId="0" fontId="15" fillId="0" borderId="19" xfId="0" applyFont="1" applyBorder="1" applyAlignment="1">
      <alignment horizontal="center"/>
    </xf>
    <xf numFmtId="0" fontId="15" fillId="0" borderId="19" xfId="0" applyFont="1" applyBorder="1"/>
    <xf numFmtId="0" fontId="15" fillId="35" borderId="19" xfId="0" applyFont="1" applyFill="1" applyBorder="1" applyAlignment="1">
      <alignment horizontal="center"/>
    </xf>
    <xf numFmtId="0" fontId="15" fillId="0" borderId="19" xfId="0" applyFont="1" applyBorder="1" applyAlignment="1">
      <alignment horizontal="center"/>
    </xf>
    <xf numFmtId="0" fontId="27" fillId="35" borderId="19" xfId="0" applyFont="1" applyFill="1" applyBorder="1" applyAlignment="1">
      <alignment horizontal="center" vertical="center"/>
    </xf>
    <xf numFmtId="10" fontId="0" fillId="0" borderId="19" xfId="0" applyNumberFormat="1" applyBorder="1"/>
    <xf numFmtId="4" fontId="0" fillId="0" borderId="19" xfId="0" applyNumberFormat="1" applyBorder="1"/>
    <xf numFmtId="43" fontId="0" fillId="0" borderId="19" xfId="0" applyNumberFormat="1" applyBorder="1"/>
    <xf numFmtId="0" fontId="27" fillId="0" borderId="13" xfId="0" applyFont="1" applyBorder="1"/>
    <xf numFmtId="10" fontId="0" fillId="35" borderId="19" xfId="0" applyNumberFormat="1" applyFill="1" applyBorder="1"/>
    <xf numFmtId="0" fontId="15" fillId="0" borderId="19" xfId="0" applyFont="1" applyFill="1" applyBorder="1" applyAlignment="1">
      <alignment horizontal="center"/>
    </xf>
    <xf numFmtId="0" fontId="15" fillId="49" borderId="19" xfId="0" applyFont="1" applyFill="1" applyBorder="1"/>
    <xf numFmtId="0" fontId="0" fillId="49" borderId="19" xfId="0" applyFill="1" applyBorder="1"/>
    <xf numFmtId="0" fontId="0" fillId="49" borderId="34" xfId="0" applyFill="1" applyBorder="1" applyAlignment="1">
      <alignment horizontal="center"/>
    </xf>
    <xf numFmtId="0" fontId="0" fillId="49" borderId="35" xfId="0" applyFill="1" applyBorder="1" applyAlignment="1">
      <alignment horizontal="center"/>
    </xf>
    <xf numFmtId="10" fontId="0" fillId="0" borderId="19" xfId="1" applyNumberFormat="1" applyFont="1" applyBorder="1"/>
    <xf numFmtId="10" fontId="15" fillId="0" borderId="19" xfId="1" applyNumberFormat="1" applyFont="1" applyBorder="1"/>
    <xf numFmtId="0" fontId="27" fillId="34" borderId="33" xfId="0" applyFont="1" applyFill="1" applyBorder="1" applyAlignment="1">
      <alignment horizontal="center"/>
    </xf>
    <xf numFmtId="0" fontId="27" fillId="34" borderId="17" xfId="0" applyFont="1" applyFill="1" applyBorder="1" applyAlignment="1"/>
    <xf numFmtId="0" fontId="27" fillId="35" borderId="19" xfId="0" applyFont="1" applyFill="1" applyBorder="1" applyAlignment="1">
      <alignment horizontal="center" vertical="center"/>
    </xf>
    <xf numFmtId="3" fontId="0" fillId="0" borderId="19" xfId="0" applyNumberFormat="1" applyBorder="1"/>
    <xf numFmtId="0" fontId="15" fillId="34" borderId="19" xfId="0" applyFont="1" applyFill="1" applyBorder="1" applyAlignment="1">
      <alignment horizontal="center"/>
    </xf>
    <xf numFmtId="10" fontId="0" fillId="35" borderId="19" xfId="1" applyNumberFormat="1" applyFont="1" applyFill="1" applyBorder="1"/>
    <xf numFmtId="9" fontId="0" fillId="0" borderId="19" xfId="0" applyNumberFormat="1" applyBorder="1"/>
    <xf numFmtId="0" fontId="15" fillId="35" borderId="37" xfId="0" applyFont="1" applyFill="1" applyBorder="1" applyAlignment="1">
      <alignment horizontal="center"/>
    </xf>
    <xf numFmtId="0" fontId="15" fillId="35" borderId="10" xfId="0" applyFont="1" applyFill="1" applyBorder="1" applyAlignment="1">
      <alignment horizontal="center"/>
    </xf>
    <xf numFmtId="0" fontId="0" fillId="0" borderId="35" xfId="0" applyBorder="1"/>
    <xf numFmtId="0" fontId="0" fillId="0" borderId="38" xfId="0" applyBorder="1"/>
    <xf numFmtId="2" fontId="0" fillId="0" borderId="19" xfId="0" applyNumberFormat="1" applyBorder="1"/>
    <xf numFmtId="2" fontId="0" fillId="0" borderId="38" xfId="0" applyNumberFormat="1" applyBorder="1"/>
    <xf numFmtId="4" fontId="0" fillId="0" borderId="38" xfId="0" applyNumberFormat="1" applyBorder="1"/>
    <xf numFmtId="38" fontId="0" fillId="0" borderId="19" xfId="0" applyNumberFormat="1" applyBorder="1"/>
    <xf numFmtId="9" fontId="15" fillId="0" borderId="19" xfId="1" applyNumberFormat="1" applyFont="1" applyBorder="1"/>
    <xf numFmtId="0" fontId="15" fillId="49" borderId="19" xfId="0" applyFont="1" applyFill="1" applyBorder="1" applyAlignment="1">
      <alignment horizontal="center"/>
    </xf>
    <xf numFmtId="0" fontId="15" fillId="49" borderId="18" xfId="0" applyFont="1" applyFill="1" applyBorder="1" applyAlignment="1">
      <alignment horizontal="center"/>
    </xf>
    <xf numFmtId="0" fontId="15" fillId="49" borderId="20" xfId="0" applyFont="1" applyFill="1" applyBorder="1" applyAlignment="1">
      <alignment horizontal="center"/>
    </xf>
    <xf numFmtId="0" fontId="27" fillId="49" borderId="13" xfId="0" applyFont="1" applyFill="1" applyBorder="1"/>
    <xf numFmtId="2" fontId="15" fillId="35" borderId="19" xfId="0" applyNumberFormat="1" applyFont="1" applyFill="1" applyBorder="1"/>
  </cellXfs>
  <cellStyles count="48">
    <cellStyle name="20% - Accent1" xfId="19" builtinId="30" customBuiltin="1"/>
    <cellStyle name="20% - Accent2" xfId="22" builtinId="34" customBuiltin="1"/>
    <cellStyle name="20% - Accent3" xfId="25" builtinId="38" customBuiltin="1"/>
    <cellStyle name="20% - Accent4" xfId="28" builtinId="42" customBuiltin="1"/>
    <cellStyle name="20% - Accent5" xfId="31" builtinId="46" customBuiltin="1"/>
    <cellStyle name="20% - Accent6" xfId="34" builtinId="50" customBuiltin="1"/>
    <cellStyle name="40% - Accent1" xfId="20" builtinId="31" customBuiltin="1"/>
    <cellStyle name="40% - Accent2" xfId="23" builtinId="35" customBuiltin="1"/>
    <cellStyle name="40% - Accent3" xfId="26" builtinId="39" customBuiltin="1"/>
    <cellStyle name="40% - Accent4" xfId="29" builtinId="43" customBuiltin="1"/>
    <cellStyle name="40% - Accent5" xfId="32" builtinId="47" customBuiltin="1"/>
    <cellStyle name="40% - Accent6" xfId="35" builtinId="51" customBuiltin="1"/>
    <cellStyle name="60% - Accent1 2" xfId="37" xr:uid="{00000000-0005-0000-0000-00000C000000}"/>
    <cellStyle name="60% - Accent2 2" xfId="38" xr:uid="{00000000-0005-0000-0000-00000D000000}"/>
    <cellStyle name="60% - Accent3 2" xfId="39" xr:uid="{00000000-0005-0000-0000-00000E000000}"/>
    <cellStyle name="60% - Accent4 2" xfId="40" xr:uid="{00000000-0005-0000-0000-00000F000000}"/>
    <cellStyle name="60% - Accent5 2" xfId="41" xr:uid="{00000000-0005-0000-0000-000010000000}"/>
    <cellStyle name="60% - Accent6 2" xfId="42" xr:uid="{00000000-0005-0000-0000-000011000000}"/>
    <cellStyle name="Accent1" xfId="18" builtinId="29" customBuiltin="1"/>
    <cellStyle name="Accent2" xfId="21" builtinId="33" customBuiltin="1"/>
    <cellStyle name="Accent3" xfId="24" builtinId="37" customBuiltin="1"/>
    <cellStyle name="Accent4" xfId="27" builtinId="41" customBuiltin="1"/>
    <cellStyle name="Accent5" xfId="30" builtinId="45" customBuiltin="1"/>
    <cellStyle name="Accent6" xfId="33" builtinId="49" customBuiltin="1"/>
    <cellStyle name="Bad" xfId="8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Hyperlink" xfId="43" builtinId="8" hidden="1"/>
    <cellStyle name="Hyperlink" xfId="45" builtinId="8" hidden="1"/>
    <cellStyle name="Hyperlink" xfId="47" builtinId="8"/>
    <cellStyle name="Input" xfId="9" builtinId="20" customBuiltin="1"/>
    <cellStyle name="Linked Cell" xfId="12" builtinId="24" customBuiltin="1"/>
    <cellStyle name="Neutral 2" xfId="36" xr:uid="{00000000-0005-0000-0000-000027000000}"/>
    <cellStyle name="Normal" xfId="0" builtinId="0"/>
    <cellStyle name="Note" xfId="15" builtinId="10" customBuiltin="1"/>
    <cellStyle name="Output" xfId="10" builtinId="21" customBuiltin="1"/>
    <cellStyle name="Percent" xfId="1" builtinId="5"/>
    <cellStyle name="Title" xfId="2" builtinId="15" customBuiltin="1"/>
    <cellStyle name="Total" xfId="17" builtinId="25" customBuiltin="1"/>
    <cellStyle name="Warning Text" xfId="14" builtinId="11" customBuiltin="1"/>
  </cellStyles>
  <dxfs count="2">
    <dxf>
      <fill>
        <patternFill>
          <bgColor rgb="FFFFC7CE"/>
        </patternFill>
      </fill>
    </dxf>
    <dxf>
      <fill>
        <patternFill>
          <bgColor rgb="FFFFC7CE"/>
        </patternFill>
      </fill>
    </dxf>
  </dxfs>
  <tableStyles count="0" defaultTableStyle="TableStyleMedium2" defaultPivotStyle="PivotStyleMedium9"/>
  <colors>
    <mruColors>
      <color rgb="FFFFF2C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EC5811-0256-664D-A642-4E0D5148B6E5}">
  <dimension ref="B2:G38"/>
  <sheetViews>
    <sheetView workbookViewId="0">
      <selection activeCell="B32" sqref="B32:G38"/>
    </sheetView>
  </sheetViews>
  <sheetFormatPr baseColWidth="10" defaultRowHeight="15" x14ac:dyDescent="0.2"/>
  <cols>
    <col min="2" max="2" width="38.1640625" bestFit="1" customWidth="1"/>
    <col min="3" max="3" width="13.6640625" bestFit="1" customWidth="1"/>
    <col min="4" max="4" width="21.83203125" bestFit="1" customWidth="1"/>
    <col min="5" max="5" width="24.6640625" bestFit="1" customWidth="1"/>
    <col min="6" max="6" width="20.1640625" bestFit="1" customWidth="1"/>
    <col min="7" max="7" width="17" bestFit="1" customWidth="1"/>
  </cols>
  <sheetData>
    <row r="2" spans="2:7" x14ac:dyDescent="0.2">
      <c r="B2" s="241" t="s">
        <v>1446</v>
      </c>
      <c r="C2" s="242"/>
      <c r="D2" s="242"/>
      <c r="E2" s="242"/>
      <c r="F2" s="242"/>
      <c r="G2" s="242"/>
    </row>
    <row r="3" spans="2:7" x14ac:dyDescent="0.2">
      <c r="B3" s="229"/>
      <c r="C3" s="218">
        <v>2022</v>
      </c>
      <c r="D3" s="218">
        <v>2021</v>
      </c>
      <c r="E3" s="218">
        <v>2020</v>
      </c>
      <c r="F3" s="218">
        <v>2019</v>
      </c>
      <c r="G3" s="218">
        <v>2018</v>
      </c>
    </row>
    <row r="4" spans="2:7" x14ac:dyDescent="0.2">
      <c r="B4" s="213" t="s">
        <v>1447</v>
      </c>
      <c r="C4" s="213">
        <f>'Cash Flow'!B36</f>
        <v>7386.7</v>
      </c>
      <c r="D4" s="213">
        <f>'Cash Flow'!C36</f>
        <v>9141.5</v>
      </c>
      <c r="E4" s="213">
        <f>'Cash Flow'!D36</f>
        <v>6265.2</v>
      </c>
      <c r="F4" s="213">
        <f>'Cash Flow'!E36</f>
        <v>8122.1</v>
      </c>
      <c r="G4" s="213">
        <f>'Cash Flow'!F36</f>
        <v>6966.7</v>
      </c>
    </row>
    <row r="5" spans="2:7" x14ac:dyDescent="0.2">
      <c r="B5" s="213" t="s">
        <v>1448</v>
      </c>
      <c r="C5" s="213">
        <f>'Cash Flow'!B47</f>
        <v>-2678.1</v>
      </c>
      <c r="D5" s="213">
        <f>'Cash Flow'!C47</f>
        <v>-2165.6999999999998</v>
      </c>
      <c r="E5" s="213">
        <f>'Cash Flow'!D47</f>
        <v>-1545.8</v>
      </c>
      <c r="F5" s="213">
        <f>'Cash Flow'!E47</f>
        <v>-3071.1</v>
      </c>
      <c r="G5" s="213">
        <f>'Cash Flow'!F47</f>
        <v>-2455.1</v>
      </c>
    </row>
    <row r="6" spans="2:7" ht="16" thickBot="1" x14ac:dyDescent="0.25">
      <c r="B6" s="244" t="s">
        <v>1449</v>
      </c>
      <c r="C6" s="244">
        <f>'Cash Flow'!B62</f>
        <v>-6580.2</v>
      </c>
      <c r="D6" s="244">
        <f>'Cash Flow'!C62</f>
        <v>-5595.6</v>
      </c>
      <c r="E6" s="244">
        <f>'Cash Flow'!D62</f>
        <v>-2249</v>
      </c>
      <c r="F6" s="244">
        <f>'Cash Flow'!E62</f>
        <v>-4994.8</v>
      </c>
      <c r="G6" s="244">
        <f>'Cash Flow'!F62</f>
        <v>-5949.6</v>
      </c>
    </row>
    <row r="7" spans="2:7" ht="16" thickTop="1" x14ac:dyDescent="0.2">
      <c r="B7" s="243" t="s">
        <v>1450</v>
      </c>
      <c r="C7" s="243">
        <f>SUM(C4:C6)</f>
        <v>-1871.5999999999995</v>
      </c>
      <c r="D7" s="243">
        <f t="shared" ref="D7:G7" si="0">SUM(D4:D6)</f>
        <v>1380.1999999999998</v>
      </c>
      <c r="E7" s="243">
        <f t="shared" si="0"/>
        <v>2470.3999999999996</v>
      </c>
      <c r="F7" s="243">
        <f t="shared" si="0"/>
        <v>56.199999999999818</v>
      </c>
      <c r="G7" s="243">
        <f t="shared" si="0"/>
        <v>-1438</v>
      </c>
    </row>
    <row r="8" spans="2:7" x14ac:dyDescent="0.2">
      <c r="B8" s="213" t="s">
        <v>1451</v>
      </c>
      <c r="C8" s="223">
        <f>'Data - Mcdonalds'!W69</f>
        <v>4709.2</v>
      </c>
      <c r="D8" s="223">
        <f>'Data - Mcdonalds'!X69</f>
        <v>3449.1</v>
      </c>
      <c r="E8" s="223">
        <f>'Data - Mcdonalds'!Y69</f>
        <v>898.5</v>
      </c>
      <c r="F8" s="223">
        <f>'Data - Mcdonalds'!Z69</f>
        <v>866</v>
      </c>
      <c r="G8" s="223">
        <f>'Data - Mcdonalds'!AA69</f>
        <v>2463.8000000000002</v>
      </c>
    </row>
    <row r="9" spans="2:7" x14ac:dyDescent="0.2">
      <c r="B9" s="213" t="s">
        <v>1452</v>
      </c>
      <c r="C9" s="213">
        <f>SUM(C7:C8)</f>
        <v>2837.6000000000004</v>
      </c>
      <c r="D9" s="213">
        <f t="shared" ref="D9:G9" si="1">SUM(D7:D8)</f>
        <v>4829.2999999999993</v>
      </c>
      <c r="E9" s="213">
        <f t="shared" si="1"/>
        <v>3368.8999999999996</v>
      </c>
      <c r="F9" s="213">
        <f t="shared" si="1"/>
        <v>922.19999999999982</v>
      </c>
      <c r="G9" s="213">
        <f t="shared" si="1"/>
        <v>1025.8000000000002</v>
      </c>
    </row>
    <row r="13" spans="2:7" x14ac:dyDescent="0.2">
      <c r="B13" s="241" t="s">
        <v>1445</v>
      </c>
      <c r="C13" s="242"/>
      <c r="D13" s="242"/>
      <c r="E13" s="242"/>
      <c r="F13" s="242"/>
      <c r="G13" s="242"/>
    </row>
    <row r="14" spans="2:7" x14ac:dyDescent="0.2">
      <c r="B14" s="229"/>
      <c r="C14" s="218">
        <v>2022</v>
      </c>
      <c r="D14" s="218">
        <v>2021</v>
      </c>
      <c r="E14" s="218">
        <v>2020</v>
      </c>
      <c r="F14" s="218">
        <v>2019</v>
      </c>
      <c r="G14" s="218">
        <v>2018</v>
      </c>
    </row>
    <row r="15" spans="2:7" x14ac:dyDescent="0.2">
      <c r="B15" s="218" t="s">
        <v>1453</v>
      </c>
      <c r="C15" s="223">
        <f>'Data - Mcdonalds'!W76</f>
        <v>8064.2</v>
      </c>
      <c r="D15" s="223">
        <f>'Data - Mcdonalds'!X76</f>
        <v>4764.1000000000004</v>
      </c>
      <c r="E15" s="223">
        <f>'Data - Mcdonalds'!Y76</f>
        <v>4660.7</v>
      </c>
      <c r="F15" s="223">
        <f>'Data - Mcdonalds'!Z76</f>
        <v>8558.1</v>
      </c>
      <c r="G15" s="223">
        <f>'Data - Mcdonalds'!AA76</f>
        <v>8463.6</v>
      </c>
    </row>
    <row r="19" spans="2:7" x14ac:dyDescent="0.2">
      <c r="B19" s="217" t="s">
        <v>1454</v>
      </c>
      <c r="C19" s="217"/>
      <c r="D19" s="217"/>
      <c r="E19" s="217"/>
      <c r="F19" s="217"/>
      <c r="G19" s="217"/>
    </row>
    <row r="20" spans="2:7" x14ac:dyDescent="0.2">
      <c r="B20" s="230"/>
      <c r="C20" s="216" t="s">
        <v>3</v>
      </c>
      <c r="D20" s="218" t="s">
        <v>1472</v>
      </c>
      <c r="E20" s="218" t="s">
        <v>1427</v>
      </c>
      <c r="F20" s="218" t="s">
        <v>1429</v>
      </c>
      <c r="G20" s="218" t="s">
        <v>1430</v>
      </c>
    </row>
    <row r="21" spans="2:7" x14ac:dyDescent="0.2">
      <c r="B21" s="231"/>
      <c r="C21" s="219" t="s">
        <v>88</v>
      </c>
      <c r="D21" s="220" t="s">
        <v>1473</v>
      </c>
      <c r="E21" s="220" t="s">
        <v>1428</v>
      </c>
      <c r="F21" s="227" t="s">
        <v>1432</v>
      </c>
      <c r="G21" s="220" t="s">
        <v>1431</v>
      </c>
    </row>
    <row r="22" spans="2:7" x14ac:dyDescent="0.2">
      <c r="B22" s="213" t="s">
        <v>74</v>
      </c>
      <c r="C22" s="248">
        <f>'Ratios Calculation'!C75</f>
        <v>741.3</v>
      </c>
      <c r="D22">
        <v>131.01</v>
      </c>
      <c r="E22" s="213">
        <v>27.25</v>
      </c>
      <c r="F22" s="213">
        <v>206.26</v>
      </c>
      <c r="G22" s="213">
        <v>19.739999999999998</v>
      </c>
    </row>
    <row r="23" spans="2:7" ht="16" thickBot="1" x14ac:dyDescent="0.25">
      <c r="B23" s="244" t="s">
        <v>1455</v>
      </c>
      <c r="C23" s="246">
        <v>290.73</v>
      </c>
      <c r="D23" s="244">
        <v>76.88</v>
      </c>
      <c r="E23" s="247">
        <v>2324.1</v>
      </c>
      <c r="F23" s="244">
        <v>20.14</v>
      </c>
      <c r="G23" s="244">
        <v>82.75</v>
      </c>
    </row>
    <row r="24" spans="2:7" ht="16" thickTop="1" x14ac:dyDescent="0.2">
      <c r="B24" s="213" t="s">
        <v>1456</v>
      </c>
      <c r="C24" s="243">
        <f>C22*C23</f>
        <v>215518.149</v>
      </c>
      <c r="D24" s="243">
        <f>D22*D23</f>
        <v>10072.048799999999</v>
      </c>
      <c r="E24" s="243">
        <f>E22*E23</f>
        <v>63331.724999999999</v>
      </c>
      <c r="F24" s="243">
        <f>F22*F23</f>
        <v>4154.0763999999999</v>
      </c>
      <c r="G24" s="243">
        <f>G22*G23</f>
        <v>1633.4849999999999</v>
      </c>
    </row>
    <row r="25" spans="2:7" x14ac:dyDescent="0.2">
      <c r="B25" s="213" t="s">
        <v>25</v>
      </c>
      <c r="C25" s="237">
        <f>'Data - Mcdonalds'!I137</f>
        <v>35904</v>
      </c>
      <c r="D25" s="223">
        <v>11851</v>
      </c>
      <c r="E25" s="213">
        <v>0</v>
      </c>
      <c r="F25" s="223">
        <v>3441.6</v>
      </c>
      <c r="G25" s="223">
        <v>1754.9</v>
      </c>
    </row>
    <row r="26" spans="2:7" x14ac:dyDescent="0.2">
      <c r="B26" s="213" t="s">
        <v>1457</v>
      </c>
      <c r="C26" s="232">
        <f>C24/(C24+C25)</f>
        <v>0.857196352259323</v>
      </c>
      <c r="D26" s="232">
        <f t="shared" ref="D26:G26" si="2">D24/(D24+D25)</f>
        <v>0.45942737672508399</v>
      </c>
      <c r="E26" s="232">
        <f t="shared" si="2"/>
        <v>1</v>
      </c>
      <c r="F26" s="232">
        <f t="shared" si="2"/>
        <v>0.54690012860474146</v>
      </c>
      <c r="G26" s="232">
        <f t="shared" si="2"/>
        <v>0.48208364751939342</v>
      </c>
    </row>
    <row r="27" spans="2:7" x14ac:dyDescent="0.2">
      <c r="B27" s="213" t="s">
        <v>61</v>
      </c>
      <c r="C27" s="222">
        <f>1-C26</f>
        <v>0.142803647740677</v>
      </c>
      <c r="D27" s="222">
        <f t="shared" ref="D27:G27" si="3">1-D26</f>
        <v>0.54057262327491595</v>
      </c>
      <c r="E27" s="222">
        <f t="shared" si="3"/>
        <v>0</v>
      </c>
      <c r="F27" s="222">
        <f t="shared" si="3"/>
        <v>0.45309987139525854</v>
      </c>
      <c r="G27" s="222">
        <f t="shared" si="3"/>
        <v>0.51791635248060652</v>
      </c>
    </row>
    <row r="28" spans="2:7" x14ac:dyDescent="0.2">
      <c r="B28" s="213" t="s">
        <v>1458</v>
      </c>
      <c r="C28" s="222">
        <f>SUM(C26:C27)</f>
        <v>1</v>
      </c>
      <c r="D28" s="222">
        <f t="shared" ref="D28:G28" si="4">SUM(D26:D27)</f>
        <v>1</v>
      </c>
      <c r="E28" s="222">
        <f t="shared" si="4"/>
        <v>1</v>
      </c>
      <c r="F28" s="222">
        <f t="shared" si="4"/>
        <v>1</v>
      </c>
      <c r="G28" s="222">
        <f t="shared" si="4"/>
        <v>1</v>
      </c>
    </row>
    <row r="32" spans="2:7" x14ac:dyDescent="0.2">
      <c r="B32" s="217" t="s">
        <v>1459</v>
      </c>
      <c r="C32" s="217"/>
      <c r="D32" s="217"/>
      <c r="E32" s="217"/>
      <c r="F32" s="217"/>
      <c r="G32" s="217"/>
    </row>
    <row r="33" spans="2:7" x14ac:dyDescent="0.2">
      <c r="B33" s="230"/>
      <c r="C33" s="216" t="s">
        <v>3</v>
      </c>
      <c r="D33" s="218" t="s">
        <v>1472</v>
      </c>
      <c r="E33" s="218" t="s">
        <v>1427</v>
      </c>
      <c r="F33" s="218" t="s">
        <v>1429</v>
      </c>
      <c r="G33" s="218" t="s">
        <v>1430</v>
      </c>
    </row>
    <row r="34" spans="2:7" x14ac:dyDescent="0.2">
      <c r="B34" s="231"/>
      <c r="C34" s="219" t="s">
        <v>88</v>
      </c>
      <c r="D34" s="220" t="s">
        <v>1473</v>
      </c>
      <c r="E34" s="220" t="s">
        <v>1428</v>
      </c>
      <c r="F34" s="227" t="s">
        <v>1432</v>
      </c>
      <c r="G34" s="220" t="s">
        <v>1431</v>
      </c>
    </row>
    <row r="35" spans="2:7" x14ac:dyDescent="0.2">
      <c r="B35" s="213" t="s">
        <v>1460</v>
      </c>
      <c r="C35" s="223">
        <f>'Data - Mcdonalds'!W50</f>
        <v>4168.2</v>
      </c>
      <c r="D35" s="213">
        <v>649</v>
      </c>
      <c r="E35" s="213">
        <v>0</v>
      </c>
      <c r="F35" s="213">
        <v>106.8</v>
      </c>
      <c r="G35" s="213">
        <v>35.9</v>
      </c>
    </row>
    <row r="36" spans="2:7" x14ac:dyDescent="0.2">
      <c r="B36" s="213" t="s">
        <v>1461</v>
      </c>
      <c r="C36" s="213">
        <f>'Data - Mcdonalds'!P114</f>
        <v>5.66</v>
      </c>
      <c r="D36" s="213">
        <v>2.2799999999999998</v>
      </c>
      <c r="E36" s="213">
        <v>0</v>
      </c>
      <c r="F36" s="213">
        <v>0.5</v>
      </c>
      <c r="G36" s="213">
        <v>1.76</v>
      </c>
    </row>
    <row r="37" spans="2:7" x14ac:dyDescent="0.2">
      <c r="B37" s="213" t="s">
        <v>1462</v>
      </c>
      <c r="C37" s="245">
        <f>'Ratios Calculation'!C81</f>
        <v>8.3331984351814388</v>
      </c>
      <c r="D37" s="213">
        <v>4.43</v>
      </c>
      <c r="E37" s="213">
        <v>32.299999999999997</v>
      </c>
      <c r="F37" s="213">
        <v>0.82</v>
      </c>
      <c r="G37" s="213">
        <v>5.45</v>
      </c>
    </row>
    <row r="38" spans="2:7" x14ac:dyDescent="0.2">
      <c r="B38" s="218" t="s">
        <v>1463</v>
      </c>
      <c r="C38" s="249">
        <f>C36/C37</f>
        <v>0.67921099491695536</v>
      </c>
      <c r="D38" s="249">
        <f t="shared" ref="D38:G38" si="5">D36/D37</f>
        <v>0.51467268623024831</v>
      </c>
      <c r="E38" s="249">
        <f t="shared" si="5"/>
        <v>0</v>
      </c>
      <c r="F38" s="249">
        <f t="shared" si="5"/>
        <v>0.6097560975609756</v>
      </c>
      <c r="G38" s="249">
        <f t="shared" si="5"/>
        <v>0.32293577981651378</v>
      </c>
    </row>
  </sheetData>
  <mergeCells count="6">
    <mergeCell ref="B33:B34"/>
    <mergeCell ref="B13:G13"/>
    <mergeCell ref="B2:G2"/>
    <mergeCell ref="B19:G19"/>
    <mergeCell ref="B32:G32"/>
    <mergeCell ref="B20:B2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B19477-80B4-E149-92EE-8D7BD173DBA1}">
  <dimension ref="A1:F192"/>
  <sheetViews>
    <sheetView workbookViewId="0">
      <selection sqref="A1:XFD1048576"/>
    </sheetView>
  </sheetViews>
  <sheetFormatPr baseColWidth="10" defaultColWidth="8.83203125" defaultRowHeight="15" outlineLevelRow="1" x14ac:dyDescent="0.2"/>
  <cols>
    <col min="1" max="1" width="85.6640625" customWidth="1"/>
    <col min="2" max="6" width="15.6640625" customWidth="1"/>
  </cols>
  <sheetData>
    <row r="1" spans="1:6" ht="15" customHeight="1" thickBot="1" x14ac:dyDescent="0.25">
      <c r="A1" s="182" t="s">
        <v>922</v>
      </c>
      <c r="B1" s="183"/>
      <c r="C1" s="183"/>
      <c r="D1" s="183"/>
      <c r="E1" s="183"/>
      <c r="F1" s="183"/>
    </row>
    <row r="2" spans="1:6" ht="15" customHeight="1" thickTop="1" x14ac:dyDescent="0.2">
      <c r="A2" s="184" t="s">
        <v>926</v>
      </c>
      <c r="B2" s="185" t="s">
        <v>927</v>
      </c>
    </row>
    <row r="3" spans="1:6" x14ac:dyDescent="0.2">
      <c r="A3" s="184" t="s">
        <v>928</v>
      </c>
      <c r="B3" s="184" t="s">
        <v>929</v>
      </c>
    </row>
    <row r="4" spans="1:6" x14ac:dyDescent="0.2">
      <c r="A4" s="184" t="s">
        <v>930</v>
      </c>
      <c r="B4" s="184" t="s">
        <v>929</v>
      </c>
    </row>
    <row r="5" spans="1:6" x14ac:dyDescent="0.2">
      <c r="A5" s="184" t="s">
        <v>931</v>
      </c>
      <c r="B5" s="184" t="s">
        <v>932</v>
      </c>
    </row>
    <row r="6" spans="1:6" x14ac:dyDescent="0.2">
      <c r="A6" s="184" t="s">
        <v>933</v>
      </c>
      <c r="B6" s="184" t="s">
        <v>934</v>
      </c>
    </row>
    <row r="7" spans="1:6" x14ac:dyDescent="0.2">
      <c r="A7" s="184" t="s">
        <v>935</v>
      </c>
      <c r="B7" s="184" t="s">
        <v>936</v>
      </c>
    </row>
    <row r="8" spans="1:6" x14ac:dyDescent="0.2">
      <c r="A8" s="184" t="s">
        <v>937</v>
      </c>
      <c r="B8" s="184" t="s">
        <v>938</v>
      </c>
    </row>
    <row r="9" spans="1:6" x14ac:dyDescent="0.2">
      <c r="A9" s="184" t="s">
        <v>939</v>
      </c>
      <c r="B9" s="184" t="s">
        <v>940</v>
      </c>
    </row>
    <row r="10" spans="1:6" x14ac:dyDescent="0.2">
      <c r="A10" s="184" t="s">
        <v>941</v>
      </c>
      <c r="B10" s="186">
        <v>45236.584136435202</v>
      </c>
    </row>
    <row r="11" spans="1:6" x14ac:dyDescent="0.2">
      <c r="A11" s="187" t="s">
        <v>942</v>
      </c>
      <c r="B11" s="188" t="s">
        <v>1415</v>
      </c>
      <c r="C11" s="188" t="s">
        <v>1416</v>
      </c>
      <c r="D11" s="188" t="s">
        <v>1417</v>
      </c>
      <c r="E11" s="188" t="s">
        <v>1418</v>
      </c>
      <c r="F11" s="188" t="s">
        <v>1419</v>
      </c>
    </row>
    <row r="12" spans="1:6" ht="15" customHeight="1" outlineLevel="1" x14ac:dyDescent="0.2">
      <c r="A12" s="189" t="s">
        <v>943</v>
      </c>
      <c r="B12" s="190">
        <v>44926</v>
      </c>
      <c r="C12" s="190">
        <v>44561</v>
      </c>
      <c r="D12" s="190">
        <v>44196</v>
      </c>
      <c r="E12" s="190">
        <v>43830</v>
      </c>
      <c r="F12" s="190">
        <v>43465</v>
      </c>
    </row>
    <row r="13" spans="1:6" ht="15" customHeight="1" outlineLevel="1" x14ac:dyDescent="0.2">
      <c r="A13" s="189" t="s">
        <v>949</v>
      </c>
      <c r="B13" s="190">
        <v>44926</v>
      </c>
      <c r="C13" s="190">
        <v>44561</v>
      </c>
      <c r="D13" s="190">
        <v>44196</v>
      </c>
      <c r="E13" s="190">
        <v>43830</v>
      </c>
      <c r="F13" s="190">
        <v>43465</v>
      </c>
    </row>
    <row r="14" spans="1:6" ht="15" customHeight="1" outlineLevel="1" x14ac:dyDescent="0.2">
      <c r="A14" s="189" t="s">
        <v>950</v>
      </c>
      <c r="B14" s="191" t="s">
        <v>951</v>
      </c>
      <c r="C14" s="191" t="s">
        <v>951</v>
      </c>
      <c r="D14" s="191" t="s">
        <v>951</v>
      </c>
      <c r="E14" s="191" t="s">
        <v>951</v>
      </c>
      <c r="F14" s="191" t="s">
        <v>951</v>
      </c>
    </row>
    <row r="15" spans="1:6" ht="15" customHeight="1" outlineLevel="1" x14ac:dyDescent="0.2">
      <c r="A15" s="189" t="s">
        <v>952</v>
      </c>
      <c r="B15" s="191" t="s">
        <v>954</v>
      </c>
      <c r="C15" s="191" t="s">
        <v>954</v>
      </c>
      <c r="D15" s="191" t="s">
        <v>954</v>
      </c>
      <c r="E15" s="191" t="s">
        <v>954</v>
      </c>
      <c r="F15" s="191" t="s">
        <v>954</v>
      </c>
    </row>
    <row r="17" spans="1:6" x14ac:dyDescent="0.2">
      <c r="A17" s="192" t="s">
        <v>957</v>
      </c>
      <c r="B17" s="187"/>
      <c r="C17" s="187"/>
      <c r="D17" s="187"/>
      <c r="E17" s="187"/>
      <c r="F17" s="187"/>
    </row>
    <row r="18" spans="1:6" x14ac:dyDescent="0.2">
      <c r="A18" s="192" t="s">
        <v>961</v>
      </c>
      <c r="B18" s="193" t="s">
        <v>944</v>
      </c>
      <c r="C18" s="193" t="s">
        <v>945</v>
      </c>
      <c r="D18" s="193" t="s">
        <v>946</v>
      </c>
      <c r="E18" s="193" t="s">
        <v>947</v>
      </c>
      <c r="F18" s="193" t="s">
        <v>948</v>
      </c>
    </row>
    <row r="19" spans="1:6" ht="15" customHeight="1" x14ac:dyDescent="0.2">
      <c r="A19" s="194" t="s">
        <v>870</v>
      </c>
      <c r="B19" s="195"/>
      <c r="C19" s="195"/>
      <c r="D19" s="195"/>
      <c r="E19" s="195"/>
      <c r="F19" s="195"/>
    </row>
    <row r="20" spans="1:6" ht="15" customHeight="1" x14ac:dyDescent="0.2">
      <c r="A20" s="196" t="s">
        <v>967</v>
      </c>
      <c r="B20" s="198">
        <v>2583.8000000000002</v>
      </c>
      <c r="C20" s="198">
        <v>4709.2</v>
      </c>
      <c r="D20" s="198">
        <v>3449.1</v>
      </c>
      <c r="E20" s="198">
        <v>912.5</v>
      </c>
      <c r="F20" s="198">
        <v>1037.5999999999999</v>
      </c>
    </row>
    <row r="21" spans="1:6" ht="15" customHeight="1" x14ac:dyDescent="0.2">
      <c r="A21" s="202" t="s">
        <v>971</v>
      </c>
      <c r="B21" s="198">
        <v>2583.8000000000002</v>
      </c>
      <c r="C21" s="198">
        <v>4709.2</v>
      </c>
      <c r="D21" s="198">
        <v>3449.1</v>
      </c>
      <c r="E21" s="198">
        <v>898.5</v>
      </c>
      <c r="F21" s="198">
        <v>866</v>
      </c>
    </row>
    <row r="22" spans="1:6" ht="15" customHeight="1" x14ac:dyDescent="0.2">
      <c r="A22" s="202" t="s">
        <v>976</v>
      </c>
      <c r="B22" s="197"/>
      <c r="C22" s="197"/>
      <c r="D22" s="197"/>
      <c r="E22" s="200">
        <v>14</v>
      </c>
      <c r="F22" s="198">
        <v>171.6</v>
      </c>
    </row>
    <row r="23" spans="1:6" ht="15" customHeight="1" x14ac:dyDescent="0.2">
      <c r="A23" s="196" t="s">
        <v>981</v>
      </c>
      <c r="B23" s="197"/>
      <c r="C23" s="197"/>
      <c r="D23" s="197"/>
      <c r="E23" s="200">
        <v>10</v>
      </c>
      <c r="F23" s="200">
        <v>30.9</v>
      </c>
    </row>
    <row r="24" spans="1:6" ht="15" customHeight="1" x14ac:dyDescent="0.2">
      <c r="A24" s="196" t="s">
        <v>984</v>
      </c>
      <c r="B24" s="198">
        <v>2115</v>
      </c>
      <c r="C24" s="198">
        <v>1872.4</v>
      </c>
      <c r="D24" s="198">
        <v>2110.3000000000002</v>
      </c>
      <c r="E24" s="198">
        <v>2224.1999999999998</v>
      </c>
      <c r="F24" s="198">
        <v>2441.5</v>
      </c>
    </row>
    <row r="25" spans="1:6" ht="15" customHeight="1" x14ac:dyDescent="0.2">
      <c r="A25" s="202" t="s">
        <v>989</v>
      </c>
      <c r="B25" s="198">
        <v>2115</v>
      </c>
      <c r="C25" s="198">
        <v>1872.4</v>
      </c>
      <c r="D25" s="198">
        <v>2110.3000000000002</v>
      </c>
      <c r="E25" s="198">
        <v>2224.1999999999998</v>
      </c>
      <c r="F25" s="198">
        <v>2441.5</v>
      </c>
    </row>
    <row r="26" spans="1:6" ht="15" customHeight="1" x14ac:dyDescent="0.2">
      <c r="A26" s="204" t="s">
        <v>993</v>
      </c>
      <c r="B26" s="197"/>
      <c r="C26" s="197"/>
      <c r="D26" s="198">
        <v>2165.6</v>
      </c>
      <c r="E26" s="197"/>
      <c r="F26" s="197"/>
    </row>
    <row r="27" spans="1:6" ht="15" customHeight="1" x14ac:dyDescent="0.2">
      <c r="A27" s="204" t="s">
        <v>997</v>
      </c>
      <c r="B27" s="197"/>
      <c r="C27" s="197"/>
      <c r="D27" s="200">
        <v>55.3</v>
      </c>
      <c r="E27" s="197"/>
      <c r="F27" s="197"/>
    </row>
    <row r="28" spans="1:6" ht="15" customHeight="1" x14ac:dyDescent="0.2">
      <c r="A28" s="196" t="s">
        <v>1001</v>
      </c>
      <c r="B28" s="200">
        <v>52</v>
      </c>
      <c r="C28" s="200">
        <v>55.6</v>
      </c>
      <c r="D28" s="200">
        <v>51.1</v>
      </c>
      <c r="E28" s="200">
        <v>50.2</v>
      </c>
      <c r="F28" s="200">
        <v>51.1</v>
      </c>
    </row>
    <row r="29" spans="1:6" ht="15" customHeight="1" x14ac:dyDescent="0.2">
      <c r="A29" s="196" t="s">
        <v>1006</v>
      </c>
      <c r="B29" s="198">
        <v>673.4</v>
      </c>
      <c r="C29" s="198">
        <v>511.3</v>
      </c>
      <c r="D29" s="198">
        <v>632.70000000000005</v>
      </c>
      <c r="E29" s="198">
        <v>361</v>
      </c>
      <c r="F29" s="198">
        <v>492.1</v>
      </c>
    </row>
    <row r="30" spans="1:6" ht="15" customHeight="1" x14ac:dyDescent="0.2">
      <c r="A30" s="205" t="s">
        <v>1010</v>
      </c>
      <c r="B30" s="206">
        <v>5424.2</v>
      </c>
      <c r="C30" s="206">
        <v>7148.5</v>
      </c>
      <c r="D30" s="206">
        <v>6243.2</v>
      </c>
      <c r="E30" s="206">
        <v>3557.9</v>
      </c>
      <c r="F30" s="206">
        <v>4053.2</v>
      </c>
    </row>
    <row r="31" spans="1:6" ht="15" customHeight="1" x14ac:dyDescent="0.2">
      <c r="A31" s="194" t="s">
        <v>1015</v>
      </c>
      <c r="B31" s="195"/>
      <c r="C31" s="195"/>
      <c r="D31" s="195"/>
      <c r="E31" s="195"/>
      <c r="F31" s="195"/>
    </row>
    <row r="32" spans="1:6" ht="15" customHeight="1" x14ac:dyDescent="0.2">
      <c r="A32" s="196" t="s">
        <v>1019</v>
      </c>
      <c r="B32" s="197"/>
      <c r="C32" s="197"/>
      <c r="D32" s="197"/>
      <c r="E32" s="197"/>
      <c r="F32" s="197">
        <v>0</v>
      </c>
    </row>
    <row r="33" spans="1:6" ht="15" customHeight="1" x14ac:dyDescent="0.2">
      <c r="A33" s="202" t="s">
        <v>1023</v>
      </c>
      <c r="B33" s="197"/>
      <c r="C33" s="197"/>
      <c r="D33" s="197"/>
      <c r="E33" s="197"/>
      <c r="F33" s="197">
        <v>0</v>
      </c>
    </row>
    <row r="34" spans="1:6" ht="15" customHeight="1" x14ac:dyDescent="0.2">
      <c r="A34" s="196" t="s">
        <v>1028</v>
      </c>
      <c r="B34" s="198">
        <v>1064.5</v>
      </c>
      <c r="C34" s="198">
        <v>1201.2</v>
      </c>
      <c r="D34" s="198">
        <v>1297.2</v>
      </c>
      <c r="E34" s="198">
        <v>1270.3</v>
      </c>
      <c r="F34" s="198">
        <v>1202.8</v>
      </c>
    </row>
    <row r="35" spans="1:6" ht="15" customHeight="1" x14ac:dyDescent="0.2">
      <c r="A35" s="196" t="s">
        <v>1033</v>
      </c>
      <c r="B35" s="197"/>
      <c r="C35" s="197"/>
      <c r="D35" s="197"/>
      <c r="E35" s="198">
        <v>200.7</v>
      </c>
      <c r="F35" s="200">
        <v>3.8</v>
      </c>
    </row>
    <row r="36" spans="1:6" ht="15" customHeight="1" x14ac:dyDescent="0.2">
      <c r="A36" s="196" t="s">
        <v>1038</v>
      </c>
      <c r="B36" s="197">
        <v>36339.300000000003</v>
      </c>
      <c r="C36" s="197">
        <v>38272.6</v>
      </c>
      <c r="D36" s="197">
        <v>38785.9</v>
      </c>
      <c r="E36" s="197">
        <v>37421.199999999997</v>
      </c>
      <c r="F36" s="197">
        <v>22842.7</v>
      </c>
    </row>
    <row r="37" spans="1:6" ht="15" customHeight="1" x14ac:dyDescent="0.2">
      <c r="A37" s="202" t="s">
        <v>1041</v>
      </c>
      <c r="B37" s="197">
        <v>36339.300000000003</v>
      </c>
      <c r="C37" s="197">
        <v>38272.6</v>
      </c>
      <c r="D37" s="197">
        <v>38785.9</v>
      </c>
      <c r="E37" s="197">
        <v>37421.199999999997</v>
      </c>
      <c r="F37" s="197">
        <v>22842.7</v>
      </c>
    </row>
    <row r="38" spans="1:6" ht="15" customHeight="1" x14ac:dyDescent="0.2">
      <c r="A38" s="202" t="s">
        <v>1045</v>
      </c>
      <c r="B38" s="197">
        <v>53603.3</v>
      </c>
      <c r="C38" s="197">
        <v>55468.6</v>
      </c>
      <c r="D38" s="197">
        <v>55304.2</v>
      </c>
      <c r="E38" s="197">
        <v>52312.1</v>
      </c>
      <c r="F38" s="197">
        <v>37193.599999999999</v>
      </c>
    </row>
    <row r="39" spans="1:6" ht="15" customHeight="1" x14ac:dyDescent="0.2">
      <c r="A39" s="204" t="s">
        <v>1048</v>
      </c>
      <c r="B39" s="197">
        <v>53603.3</v>
      </c>
      <c r="C39" s="197">
        <v>55468.6</v>
      </c>
      <c r="D39" s="197">
        <v>55304.2</v>
      </c>
      <c r="E39" s="197">
        <v>52312.1</v>
      </c>
      <c r="F39" s="197">
        <v>37193.599999999999</v>
      </c>
    </row>
    <row r="40" spans="1:6" ht="15" customHeight="1" x14ac:dyDescent="0.2">
      <c r="A40" s="208" t="s">
        <v>1053</v>
      </c>
      <c r="B40" s="197">
        <v>38112.5</v>
      </c>
      <c r="C40" s="197">
        <v>38436.9</v>
      </c>
      <c r="D40" s="197">
        <v>37932.5</v>
      </c>
      <c r="E40" s="197">
        <v>35636</v>
      </c>
      <c r="F40" s="197">
        <v>33762.400000000001</v>
      </c>
    </row>
    <row r="41" spans="1:6" ht="15" customHeight="1" x14ac:dyDescent="0.2">
      <c r="A41" s="210" t="s">
        <v>1058</v>
      </c>
      <c r="B41" s="198">
        <v>6686.3</v>
      </c>
      <c r="C41" s="198">
        <v>6487.6</v>
      </c>
      <c r="D41" s="198">
        <v>6349.1</v>
      </c>
      <c r="E41" s="198">
        <v>6026.4</v>
      </c>
      <c r="F41" s="198">
        <v>5521.4</v>
      </c>
    </row>
    <row r="42" spans="1:6" ht="15" customHeight="1" x14ac:dyDescent="0.2">
      <c r="A42" s="210" t="s">
        <v>1063</v>
      </c>
      <c r="B42" s="197">
        <v>31426.2</v>
      </c>
      <c r="C42" s="197">
        <v>31949.3</v>
      </c>
      <c r="D42" s="197">
        <v>31583.4</v>
      </c>
      <c r="E42" s="197">
        <v>29609.599999999999</v>
      </c>
      <c r="F42" s="197">
        <v>28241</v>
      </c>
    </row>
    <row r="43" spans="1:6" ht="15" customHeight="1" x14ac:dyDescent="0.2">
      <c r="A43" s="208" t="s">
        <v>1068</v>
      </c>
      <c r="B43" s="198">
        <v>2498.6</v>
      </c>
      <c r="C43" s="198">
        <v>3032</v>
      </c>
      <c r="D43" s="198">
        <v>3119</v>
      </c>
      <c r="E43" s="198">
        <v>2994.5</v>
      </c>
      <c r="F43" s="198">
        <v>2942.6</v>
      </c>
    </row>
    <row r="44" spans="1:6" ht="15" customHeight="1" x14ac:dyDescent="0.2">
      <c r="A44" s="208" t="s">
        <v>1073</v>
      </c>
      <c r="B44" s="197">
        <v>12565.7</v>
      </c>
      <c r="C44" s="197">
        <v>13552</v>
      </c>
      <c r="D44" s="197">
        <v>13827.7</v>
      </c>
      <c r="E44" s="197">
        <v>13261.2</v>
      </c>
      <c r="F44" s="197"/>
    </row>
    <row r="45" spans="1:6" ht="15" customHeight="1" x14ac:dyDescent="0.2">
      <c r="A45" s="210" t="s">
        <v>1078</v>
      </c>
      <c r="B45" s="197">
        <v>12565.7</v>
      </c>
      <c r="C45" s="197">
        <v>13552</v>
      </c>
      <c r="D45" s="197">
        <v>13827.7</v>
      </c>
      <c r="E45" s="197">
        <v>13261.2</v>
      </c>
      <c r="F45" s="197"/>
    </row>
    <row r="46" spans="1:6" ht="15" customHeight="1" x14ac:dyDescent="0.2">
      <c r="A46" s="208" t="s">
        <v>1083</v>
      </c>
      <c r="B46" s="198">
        <v>426.5</v>
      </c>
      <c r="C46" s="198">
        <v>447.7</v>
      </c>
      <c r="D46" s="198">
        <v>425</v>
      </c>
      <c r="E46" s="198">
        <v>420.4</v>
      </c>
      <c r="F46" s="198">
        <v>488.6</v>
      </c>
    </row>
    <row r="47" spans="1:6" ht="15" customHeight="1" x14ac:dyDescent="0.2">
      <c r="A47" s="202" t="s">
        <v>1088</v>
      </c>
      <c r="B47" s="197">
        <v>17264</v>
      </c>
      <c r="C47" s="197">
        <v>17196</v>
      </c>
      <c r="D47" s="197">
        <v>16518.3</v>
      </c>
      <c r="E47" s="197">
        <v>14890.9</v>
      </c>
      <c r="F47" s="197">
        <v>14350.9</v>
      </c>
    </row>
    <row r="48" spans="1:6" ht="15" customHeight="1" x14ac:dyDescent="0.2">
      <c r="A48" s="204" t="s">
        <v>1093</v>
      </c>
      <c r="B48" s="197">
        <v>17264</v>
      </c>
      <c r="C48" s="197">
        <v>17196</v>
      </c>
      <c r="D48" s="197">
        <v>16518.3</v>
      </c>
      <c r="E48" s="197">
        <v>14890.9</v>
      </c>
      <c r="F48" s="197">
        <v>14350.9</v>
      </c>
    </row>
    <row r="49" spans="1:6" ht="15" customHeight="1" x14ac:dyDescent="0.2">
      <c r="A49" s="196" t="s">
        <v>1098</v>
      </c>
      <c r="B49" s="198">
        <v>3842.9</v>
      </c>
      <c r="C49" s="198">
        <v>3654.5</v>
      </c>
      <c r="D49" s="198">
        <v>2836.2</v>
      </c>
      <c r="E49" s="198">
        <v>2383.3000000000002</v>
      </c>
      <c r="F49" s="198">
        <v>2377.1999999999998</v>
      </c>
    </row>
    <row r="50" spans="1:6" ht="15" customHeight="1" x14ac:dyDescent="0.2">
      <c r="A50" s="202" t="s">
        <v>1103</v>
      </c>
      <c r="B50" s="198">
        <v>2477</v>
      </c>
      <c r="C50" s="198">
        <v>2357</v>
      </c>
      <c r="D50" s="197"/>
      <c r="E50" s="197"/>
      <c r="F50" s="197"/>
    </row>
    <row r="51" spans="1:6" ht="15" customHeight="1" x14ac:dyDescent="0.2">
      <c r="A51" s="202" t="s">
        <v>1108</v>
      </c>
      <c r="B51" s="198">
        <v>1365.9</v>
      </c>
      <c r="C51" s="198">
        <v>1297.5</v>
      </c>
      <c r="D51" s="198">
        <v>2836.2</v>
      </c>
      <c r="E51" s="198">
        <v>2383.3000000000002</v>
      </c>
      <c r="F51" s="198">
        <v>2377.1999999999998</v>
      </c>
    </row>
    <row r="52" spans="1:6" ht="15" customHeight="1" x14ac:dyDescent="0.2">
      <c r="A52" s="196" t="s">
        <v>1113</v>
      </c>
      <c r="B52" s="198">
        <v>3764.7</v>
      </c>
      <c r="C52" s="198">
        <v>3577.5</v>
      </c>
      <c r="D52" s="198">
        <v>3464.3</v>
      </c>
      <c r="E52" s="198">
        <v>2677.4</v>
      </c>
      <c r="F52" s="198">
        <v>2331.5</v>
      </c>
    </row>
    <row r="53" spans="1:6" ht="15" customHeight="1" x14ac:dyDescent="0.2">
      <c r="A53" s="202" t="s">
        <v>1118</v>
      </c>
      <c r="B53" s="198">
        <v>2900.4</v>
      </c>
      <c r="C53" s="198">
        <v>2782.5</v>
      </c>
      <c r="D53" s="198">
        <v>2773.1</v>
      </c>
      <c r="E53" s="198">
        <v>2677.4</v>
      </c>
      <c r="F53" s="198">
        <v>2331.5</v>
      </c>
    </row>
    <row r="54" spans="1:6" ht="15" customHeight="1" x14ac:dyDescent="0.2">
      <c r="A54" s="202" t="s">
        <v>1123</v>
      </c>
      <c r="B54" s="198">
        <v>864.3</v>
      </c>
      <c r="C54" s="198">
        <v>795</v>
      </c>
      <c r="D54" s="198">
        <v>691.2</v>
      </c>
      <c r="E54" s="197"/>
      <c r="F54" s="197"/>
    </row>
    <row r="55" spans="1:6" ht="15" customHeight="1" x14ac:dyDescent="0.2">
      <c r="A55" s="204" t="s">
        <v>1128</v>
      </c>
      <c r="B55" s="198">
        <v>864.3</v>
      </c>
      <c r="C55" s="198">
        <v>795</v>
      </c>
      <c r="D55" s="198">
        <v>691.2</v>
      </c>
      <c r="E55" s="197"/>
      <c r="F55" s="197"/>
    </row>
    <row r="56" spans="1:6" ht="15" customHeight="1" x14ac:dyDescent="0.2">
      <c r="A56" s="205" t="s">
        <v>1133</v>
      </c>
      <c r="B56" s="211">
        <v>45011.4</v>
      </c>
      <c r="C56" s="211">
        <v>46705.8</v>
      </c>
      <c r="D56" s="211">
        <v>46383.6</v>
      </c>
      <c r="E56" s="211">
        <v>43952.9</v>
      </c>
      <c r="F56" s="211">
        <v>28758</v>
      </c>
    </row>
    <row r="57" spans="1:6" ht="15" customHeight="1" x14ac:dyDescent="0.2">
      <c r="A57" s="194" t="s">
        <v>884</v>
      </c>
      <c r="B57" s="195"/>
      <c r="C57" s="195"/>
      <c r="D57" s="195"/>
      <c r="E57" s="195"/>
      <c r="F57" s="195"/>
    </row>
    <row r="58" spans="1:6" ht="15" customHeight="1" x14ac:dyDescent="0.2">
      <c r="A58" s="205" t="s">
        <v>884</v>
      </c>
      <c r="B58" s="211">
        <v>50435.6</v>
      </c>
      <c r="C58" s="211">
        <v>53854.3</v>
      </c>
      <c r="D58" s="211">
        <v>52626.8</v>
      </c>
      <c r="E58" s="211">
        <v>47510.8</v>
      </c>
      <c r="F58" s="211">
        <v>32811.199999999997</v>
      </c>
    </row>
    <row r="59" spans="1:6" ht="15" customHeight="1" x14ac:dyDescent="0.2">
      <c r="A59" s="194" t="s">
        <v>871</v>
      </c>
      <c r="B59" s="195"/>
      <c r="C59" s="195"/>
      <c r="D59" s="195"/>
      <c r="E59" s="195"/>
      <c r="F59" s="195"/>
    </row>
    <row r="60" spans="1:6" ht="15" customHeight="1" x14ac:dyDescent="0.2">
      <c r="A60" s="196" t="s">
        <v>1147</v>
      </c>
      <c r="B60" s="198">
        <v>2472.6999999999998</v>
      </c>
      <c r="C60" s="198">
        <v>2590.5</v>
      </c>
      <c r="D60" s="198">
        <v>2106.6</v>
      </c>
      <c r="E60" s="198">
        <v>2261.3000000000002</v>
      </c>
      <c r="F60" s="198">
        <v>2444.6999999999998</v>
      </c>
    </row>
    <row r="61" spans="1:6" ht="15" customHeight="1" x14ac:dyDescent="0.2">
      <c r="A61" s="202" t="s">
        <v>1151</v>
      </c>
      <c r="B61" s="198">
        <v>980.2</v>
      </c>
      <c r="C61" s="198">
        <v>1006.8</v>
      </c>
      <c r="D61" s="198">
        <v>741.3</v>
      </c>
      <c r="E61" s="198">
        <v>988.2</v>
      </c>
      <c r="F61" s="198">
        <v>1207.9000000000001</v>
      </c>
    </row>
    <row r="62" spans="1:6" ht="15" customHeight="1" x14ac:dyDescent="0.2">
      <c r="A62" s="202" t="s">
        <v>1155</v>
      </c>
      <c r="B62" s="198">
        <v>1492.5</v>
      </c>
      <c r="C62" s="198">
        <v>1583.7</v>
      </c>
      <c r="D62" s="198">
        <v>1365.3</v>
      </c>
      <c r="E62" s="198">
        <v>1273.0999999999999</v>
      </c>
      <c r="F62" s="198">
        <v>1236.8</v>
      </c>
    </row>
    <row r="63" spans="1:6" ht="15" customHeight="1" x14ac:dyDescent="0.2">
      <c r="A63" s="196" t="s">
        <v>1160</v>
      </c>
      <c r="B63" s="197">
        <v>0</v>
      </c>
      <c r="C63" s="197">
        <v>0</v>
      </c>
      <c r="D63" s="198">
        <v>2243.6</v>
      </c>
      <c r="E63" s="200">
        <v>59.1</v>
      </c>
      <c r="F63" s="197">
        <v>0</v>
      </c>
    </row>
    <row r="64" spans="1:6" ht="15" customHeight="1" x14ac:dyDescent="0.2">
      <c r="A64" s="202" t="s">
        <v>1165</v>
      </c>
      <c r="B64" s="197">
        <v>0</v>
      </c>
      <c r="C64" s="197">
        <v>0</v>
      </c>
      <c r="D64" s="198">
        <v>2243.6</v>
      </c>
      <c r="E64" s="200">
        <v>59.1</v>
      </c>
      <c r="F64" s="197">
        <v>0</v>
      </c>
    </row>
    <row r="65" spans="1:6" ht="15" customHeight="1" x14ac:dyDescent="0.2">
      <c r="A65" s="204" t="s">
        <v>1170</v>
      </c>
      <c r="B65" s="197">
        <v>0</v>
      </c>
      <c r="C65" s="197">
        <v>0</v>
      </c>
      <c r="D65" s="198">
        <v>2243.6</v>
      </c>
      <c r="E65" s="200">
        <v>59.1</v>
      </c>
      <c r="F65" s="197">
        <v>0</v>
      </c>
    </row>
    <row r="66" spans="1:6" ht="15" customHeight="1" x14ac:dyDescent="0.2">
      <c r="A66" s="196" t="s">
        <v>1175</v>
      </c>
      <c r="B66" s="197"/>
      <c r="C66" s="197"/>
      <c r="D66" s="197"/>
      <c r="E66" s="200">
        <v>10.1</v>
      </c>
      <c r="F66" s="200">
        <v>3.5</v>
      </c>
    </row>
    <row r="67" spans="1:6" ht="15" customHeight="1" x14ac:dyDescent="0.2">
      <c r="A67" s="196" t="s">
        <v>1179</v>
      </c>
      <c r="B67" s="198">
        <v>274.89999999999998</v>
      </c>
      <c r="C67" s="198">
        <v>360.7</v>
      </c>
      <c r="D67" s="198">
        <v>741.1</v>
      </c>
      <c r="E67" s="198">
        <v>331.7</v>
      </c>
      <c r="F67" s="198">
        <v>228.3</v>
      </c>
    </row>
    <row r="68" spans="1:6" ht="15" customHeight="1" x14ac:dyDescent="0.2">
      <c r="A68" s="196" t="s">
        <v>1183</v>
      </c>
      <c r="B68" s="198">
        <v>661.1</v>
      </c>
      <c r="C68" s="198">
        <v>705.5</v>
      </c>
      <c r="D68" s="198">
        <v>701.5</v>
      </c>
      <c r="E68" s="198">
        <v>621</v>
      </c>
      <c r="F68" s="197"/>
    </row>
    <row r="69" spans="1:6" ht="15" customHeight="1" x14ac:dyDescent="0.2">
      <c r="A69" s="196" t="s">
        <v>1186</v>
      </c>
      <c r="B69" s="198">
        <v>393.4</v>
      </c>
      <c r="C69" s="198">
        <v>363.3</v>
      </c>
      <c r="D69" s="198">
        <v>388.4</v>
      </c>
      <c r="E69" s="198">
        <v>337.8</v>
      </c>
      <c r="F69" s="198">
        <v>297</v>
      </c>
    </row>
    <row r="70" spans="1:6" ht="15" customHeight="1" x14ac:dyDescent="0.2">
      <c r="A70" s="202" t="s">
        <v>1190</v>
      </c>
      <c r="B70" s="198">
        <v>393.4</v>
      </c>
      <c r="C70" s="198">
        <v>363.3</v>
      </c>
      <c r="D70" s="198">
        <v>388.4</v>
      </c>
      <c r="E70" s="198">
        <v>337.8</v>
      </c>
      <c r="F70" s="198">
        <v>297</v>
      </c>
    </row>
    <row r="71" spans="1:6" ht="15" customHeight="1" x14ac:dyDescent="0.2">
      <c r="A71" s="205" t="s">
        <v>1194</v>
      </c>
      <c r="B71" s="206">
        <v>3802.1</v>
      </c>
      <c r="C71" s="206">
        <v>4020</v>
      </c>
      <c r="D71" s="206">
        <v>6181.2</v>
      </c>
      <c r="E71" s="206">
        <v>3621</v>
      </c>
      <c r="F71" s="206">
        <v>2973.5</v>
      </c>
    </row>
    <row r="72" spans="1:6" ht="15" customHeight="1" x14ac:dyDescent="0.2">
      <c r="A72" s="194" t="s">
        <v>1198</v>
      </c>
      <c r="B72" s="195"/>
      <c r="C72" s="195"/>
      <c r="D72" s="195"/>
      <c r="E72" s="195"/>
      <c r="F72" s="195"/>
    </row>
    <row r="73" spans="1:6" ht="15" customHeight="1" x14ac:dyDescent="0.2">
      <c r="A73" s="196" t="s">
        <v>1201</v>
      </c>
      <c r="B73" s="197">
        <v>35903.5</v>
      </c>
      <c r="C73" s="197">
        <v>35622.699999999997</v>
      </c>
      <c r="D73" s="197">
        <v>35196.800000000003</v>
      </c>
      <c r="E73" s="197">
        <v>34118.1</v>
      </c>
      <c r="F73" s="197">
        <v>31075.3</v>
      </c>
    </row>
    <row r="74" spans="1:6" ht="15" customHeight="1" x14ac:dyDescent="0.2">
      <c r="A74" s="202" t="s">
        <v>1204</v>
      </c>
      <c r="B74" s="197">
        <v>35903.5</v>
      </c>
      <c r="C74" s="197">
        <v>35622.699999999997</v>
      </c>
      <c r="D74" s="197">
        <v>35196.800000000003</v>
      </c>
      <c r="E74" s="197">
        <v>34118.1</v>
      </c>
      <c r="F74" s="197">
        <v>31075.3</v>
      </c>
    </row>
    <row r="75" spans="1:6" ht="15" customHeight="1" x14ac:dyDescent="0.2">
      <c r="A75" s="204" t="s">
        <v>1206</v>
      </c>
      <c r="B75" s="197">
        <v>35903.5</v>
      </c>
      <c r="C75" s="197">
        <v>35622.699999999997</v>
      </c>
      <c r="D75" s="197">
        <v>35196.800000000003</v>
      </c>
      <c r="E75" s="197">
        <v>34118.1</v>
      </c>
      <c r="F75" s="197">
        <v>31075.3</v>
      </c>
    </row>
    <row r="76" spans="1:6" ht="15" customHeight="1" x14ac:dyDescent="0.2">
      <c r="A76" s="196" t="s">
        <v>1210</v>
      </c>
      <c r="B76" s="197"/>
      <c r="C76" s="197"/>
      <c r="D76" s="197"/>
      <c r="E76" s="200">
        <v>1.2</v>
      </c>
      <c r="F76" s="200">
        <v>13.1</v>
      </c>
    </row>
    <row r="77" spans="1:6" ht="15" customHeight="1" x14ac:dyDescent="0.2">
      <c r="A77" s="196" t="s">
        <v>1214</v>
      </c>
      <c r="B77" s="198">
        <v>1997.5</v>
      </c>
      <c r="C77" s="198">
        <v>2075.6</v>
      </c>
      <c r="D77" s="198">
        <v>2025.6</v>
      </c>
      <c r="E77" s="198">
        <v>1318.1</v>
      </c>
      <c r="F77" s="198">
        <v>1215.5</v>
      </c>
    </row>
    <row r="78" spans="1:6" ht="15" customHeight="1" x14ac:dyDescent="0.2">
      <c r="A78" s="202" t="s">
        <v>1217</v>
      </c>
      <c r="B78" s="198">
        <v>1997.5</v>
      </c>
      <c r="C78" s="198">
        <v>2075.6</v>
      </c>
      <c r="D78" s="198">
        <v>2025.6</v>
      </c>
      <c r="E78" s="198">
        <v>1318.1</v>
      </c>
      <c r="F78" s="198">
        <v>1215.5</v>
      </c>
    </row>
    <row r="79" spans="1:6" ht="15" customHeight="1" x14ac:dyDescent="0.2">
      <c r="A79" s="196" t="s">
        <v>1221</v>
      </c>
      <c r="B79" s="197">
        <v>12134.4</v>
      </c>
      <c r="C79" s="197">
        <v>13020.9</v>
      </c>
      <c r="D79" s="197">
        <v>13321.3</v>
      </c>
      <c r="E79" s="197">
        <v>12757.8</v>
      </c>
      <c r="F79" s="197"/>
    </row>
    <row r="80" spans="1:6" ht="15" customHeight="1" x14ac:dyDescent="0.2">
      <c r="A80" s="196" t="s">
        <v>1224</v>
      </c>
      <c r="B80" s="198">
        <v>2601.5</v>
      </c>
      <c r="C80" s="198">
        <v>3716.1</v>
      </c>
      <c r="D80" s="198">
        <v>3726.8</v>
      </c>
      <c r="E80" s="198">
        <v>3904.9</v>
      </c>
      <c r="F80" s="198">
        <v>3792.2</v>
      </c>
    </row>
    <row r="81" spans="1:6" ht="15" customHeight="1" x14ac:dyDescent="0.2">
      <c r="A81" s="202" t="s">
        <v>1226</v>
      </c>
      <c r="B81" s="198">
        <v>757.8</v>
      </c>
      <c r="C81" s="198">
        <v>738.3</v>
      </c>
      <c r="D81" s="198">
        <v>702</v>
      </c>
      <c r="E81" s="198">
        <v>660.6</v>
      </c>
      <c r="F81" s="198">
        <v>627.79999999999995</v>
      </c>
    </row>
    <row r="82" spans="1:6" ht="15" customHeight="1" x14ac:dyDescent="0.2">
      <c r="A82" s="202" t="s">
        <v>1230</v>
      </c>
      <c r="B82" s="198">
        <v>1843.7</v>
      </c>
      <c r="C82" s="198">
        <v>2977.8</v>
      </c>
      <c r="D82" s="198">
        <v>3024.8</v>
      </c>
      <c r="E82" s="198">
        <v>3244.3</v>
      </c>
      <c r="F82" s="198">
        <v>3164.4</v>
      </c>
    </row>
    <row r="83" spans="1:6" ht="15" customHeight="1" x14ac:dyDescent="0.2">
      <c r="A83" s="196" t="s">
        <v>1233</v>
      </c>
      <c r="B83" s="197">
        <v>52636.9</v>
      </c>
      <c r="C83" s="197">
        <v>54435.3</v>
      </c>
      <c r="D83" s="197">
        <v>54270.5</v>
      </c>
      <c r="E83" s="197">
        <v>52100.1</v>
      </c>
      <c r="F83" s="197">
        <v>36096.1</v>
      </c>
    </row>
    <row r="84" spans="1:6" ht="15" customHeight="1" x14ac:dyDescent="0.2">
      <c r="A84" s="194" t="s">
        <v>1235</v>
      </c>
      <c r="B84" s="195"/>
      <c r="C84" s="195"/>
      <c r="D84" s="195"/>
      <c r="E84" s="195"/>
      <c r="F84" s="195"/>
    </row>
    <row r="85" spans="1:6" ht="15" customHeight="1" x14ac:dyDescent="0.2">
      <c r="A85" s="205" t="s">
        <v>1235</v>
      </c>
      <c r="B85" s="211">
        <v>56439</v>
      </c>
      <c r="C85" s="211">
        <v>58455.3</v>
      </c>
      <c r="D85" s="211">
        <v>60451.7</v>
      </c>
      <c r="E85" s="211">
        <v>55721.1</v>
      </c>
      <c r="F85" s="211">
        <v>39069.599999999999</v>
      </c>
    </row>
    <row r="86" spans="1:6" ht="15" customHeight="1" x14ac:dyDescent="0.2">
      <c r="A86" s="194" t="s">
        <v>1240</v>
      </c>
      <c r="B86" s="195"/>
      <c r="C86" s="195"/>
      <c r="D86" s="195"/>
      <c r="E86" s="195"/>
      <c r="F86" s="195"/>
    </row>
    <row r="87" spans="1:6" ht="15" customHeight="1" x14ac:dyDescent="0.2">
      <c r="A87" s="196" t="s">
        <v>1243</v>
      </c>
      <c r="B87" s="203">
        <v>-6003.4</v>
      </c>
      <c r="C87" s="203">
        <v>-4601</v>
      </c>
      <c r="D87" s="203">
        <v>-7824.9</v>
      </c>
      <c r="E87" s="203">
        <v>-8210.2999999999993</v>
      </c>
      <c r="F87" s="203">
        <v>-6258.4</v>
      </c>
    </row>
    <row r="88" spans="1:6" ht="15" customHeight="1" x14ac:dyDescent="0.2">
      <c r="A88" s="202" t="s">
        <v>1209</v>
      </c>
      <c r="B88" s="197">
        <v>0</v>
      </c>
      <c r="C88" s="197">
        <v>0</v>
      </c>
      <c r="D88" s="197">
        <v>0</v>
      </c>
      <c r="E88" s="197">
        <v>0</v>
      </c>
      <c r="F88" s="197">
        <v>0</v>
      </c>
    </row>
    <row r="89" spans="1:6" ht="15" customHeight="1" x14ac:dyDescent="0.2">
      <c r="A89" s="204" t="s">
        <v>1248</v>
      </c>
      <c r="B89" s="197">
        <v>0</v>
      </c>
      <c r="C89" s="197">
        <v>0</v>
      </c>
      <c r="D89" s="197">
        <v>0</v>
      </c>
      <c r="E89" s="197">
        <v>0</v>
      </c>
      <c r="F89" s="197">
        <v>0</v>
      </c>
    </row>
    <row r="90" spans="1:6" ht="15" customHeight="1" x14ac:dyDescent="0.2">
      <c r="A90" s="202" t="s">
        <v>1250</v>
      </c>
      <c r="B90" s="203">
        <v>-6003.4</v>
      </c>
      <c r="C90" s="203">
        <v>-4601</v>
      </c>
      <c r="D90" s="203">
        <v>-7824.9</v>
      </c>
      <c r="E90" s="203">
        <v>-8210.2999999999993</v>
      </c>
      <c r="F90" s="203">
        <v>-6258.4</v>
      </c>
    </row>
    <row r="91" spans="1:6" ht="15" customHeight="1" x14ac:dyDescent="0.2">
      <c r="A91" s="204" t="s">
        <v>1253</v>
      </c>
      <c r="B91" s="197">
        <v>71624.399999999994</v>
      </c>
      <c r="C91" s="197">
        <v>67810.2</v>
      </c>
      <c r="D91" s="197">
        <v>67066.399999999994</v>
      </c>
      <c r="E91" s="197">
        <v>66328.600000000006</v>
      </c>
      <c r="F91" s="197">
        <v>61528.5</v>
      </c>
    </row>
    <row r="92" spans="1:6" ht="15" customHeight="1" x14ac:dyDescent="0.2">
      <c r="A92" s="204" t="s">
        <v>1256</v>
      </c>
      <c r="B92" s="198">
        <v>8563.7000000000007</v>
      </c>
      <c r="C92" s="198">
        <v>8248.2000000000007</v>
      </c>
      <c r="D92" s="198">
        <v>7920.2</v>
      </c>
      <c r="E92" s="198">
        <v>7670.5</v>
      </c>
      <c r="F92" s="198">
        <v>7392.6</v>
      </c>
    </row>
    <row r="93" spans="1:6" ht="15" customHeight="1" x14ac:dyDescent="0.2">
      <c r="A93" s="208" t="s">
        <v>1259</v>
      </c>
      <c r="B93" s="200">
        <v>16.600000000000001</v>
      </c>
      <c r="C93" s="200">
        <v>16.600000000000001</v>
      </c>
      <c r="D93" s="200">
        <v>16.600000000000001</v>
      </c>
      <c r="E93" s="200">
        <v>16.600000000000001</v>
      </c>
      <c r="F93" s="200">
        <v>16.600000000000001</v>
      </c>
    </row>
    <row r="94" spans="1:6" ht="15" customHeight="1" x14ac:dyDescent="0.2">
      <c r="A94" s="208" t="s">
        <v>1262</v>
      </c>
      <c r="B94" s="198">
        <v>8547.1</v>
      </c>
      <c r="C94" s="198">
        <v>8231.6</v>
      </c>
      <c r="D94" s="198">
        <v>7903.6</v>
      </c>
      <c r="E94" s="198">
        <v>7653.9</v>
      </c>
      <c r="F94" s="198">
        <v>7376</v>
      </c>
    </row>
    <row r="95" spans="1:6" ht="15" customHeight="1" x14ac:dyDescent="0.2">
      <c r="A95" s="204" t="s">
        <v>1265</v>
      </c>
      <c r="B95" s="197">
        <v>57057.3</v>
      </c>
      <c r="C95" s="197">
        <v>54961</v>
      </c>
      <c r="D95" s="197">
        <v>51321.3</v>
      </c>
      <c r="E95" s="197">
        <v>50447.8</v>
      </c>
      <c r="F95" s="197">
        <v>47877.5</v>
      </c>
    </row>
    <row r="96" spans="1:6" ht="15" customHeight="1" x14ac:dyDescent="0.2">
      <c r="A96" s="208" t="s">
        <v>1268</v>
      </c>
      <c r="B96" s="197">
        <v>59543.9</v>
      </c>
      <c r="C96" s="197">
        <v>57534.7</v>
      </c>
      <c r="D96" s="197">
        <v>53908.1</v>
      </c>
      <c r="E96" s="197">
        <v>52930.5</v>
      </c>
      <c r="F96" s="197">
        <v>50487</v>
      </c>
    </row>
    <row r="97" spans="1:6" ht="15" customHeight="1" x14ac:dyDescent="0.2">
      <c r="A97" s="208" t="s">
        <v>1271</v>
      </c>
      <c r="B97" s="203">
        <v>-2486.6</v>
      </c>
      <c r="C97" s="203">
        <v>-2573.6999999999998</v>
      </c>
      <c r="D97" s="203">
        <v>-2586.8000000000002</v>
      </c>
      <c r="E97" s="203">
        <v>-2482.6999999999998</v>
      </c>
      <c r="F97" s="203">
        <v>-2609.5</v>
      </c>
    </row>
    <row r="98" spans="1:6" ht="15" customHeight="1" x14ac:dyDescent="0.2">
      <c r="A98" s="202" t="s">
        <v>1009</v>
      </c>
      <c r="B98" s="203">
        <v>-6003.4</v>
      </c>
      <c r="C98" s="203">
        <v>-4601</v>
      </c>
      <c r="D98" s="203">
        <v>-7824.9</v>
      </c>
      <c r="E98" s="203">
        <v>-8210.2999999999993</v>
      </c>
      <c r="F98" s="203">
        <v>-6258.4</v>
      </c>
    </row>
    <row r="99" spans="1:6" ht="15" customHeight="1" x14ac:dyDescent="0.2">
      <c r="A99" s="194" t="s">
        <v>1276</v>
      </c>
      <c r="B99" s="195"/>
      <c r="C99" s="195"/>
      <c r="D99" s="195"/>
      <c r="E99" s="195"/>
      <c r="F99" s="195"/>
    </row>
    <row r="100" spans="1:6" ht="15" customHeight="1" x14ac:dyDescent="0.2">
      <c r="A100" s="205" t="s">
        <v>1279</v>
      </c>
      <c r="B100" s="207">
        <v>-6003.4</v>
      </c>
      <c r="C100" s="207">
        <v>-4601</v>
      </c>
      <c r="D100" s="207">
        <v>-7824.9</v>
      </c>
      <c r="E100" s="207">
        <v>-8210.2999999999993</v>
      </c>
      <c r="F100" s="207">
        <v>-6258.4</v>
      </c>
    </row>
    <row r="101" spans="1:6" ht="15" customHeight="1" x14ac:dyDescent="0.2">
      <c r="A101" s="194" t="s">
        <v>1280</v>
      </c>
      <c r="B101" s="195"/>
      <c r="C101" s="195"/>
      <c r="D101" s="195"/>
      <c r="E101" s="195"/>
      <c r="F101" s="195"/>
    </row>
    <row r="102" spans="1:6" ht="15" customHeight="1" x14ac:dyDescent="0.2">
      <c r="A102" s="205" t="s">
        <v>1282</v>
      </c>
      <c r="B102" s="211">
        <v>50435.6</v>
      </c>
      <c r="C102" s="211">
        <v>53854.3</v>
      </c>
      <c r="D102" s="211">
        <v>52626.8</v>
      </c>
      <c r="E102" s="211">
        <v>47510.8</v>
      </c>
      <c r="F102" s="211">
        <v>32811.199999999997</v>
      </c>
    </row>
    <row r="103" spans="1:6" ht="15" customHeight="1" x14ac:dyDescent="0.2">
      <c r="A103" s="194" t="s">
        <v>1283</v>
      </c>
      <c r="B103" s="195"/>
      <c r="C103" s="195"/>
      <c r="D103" s="195"/>
      <c r="E103" s="195"/>
      <c r="F103" s="195"/>
    </row>
    <row r="104" spans="1:6" ht="15" customHeight="1" x14ac:dyDescent="0.2">
      <c r="A104" s="196" t="s">
        <v>1285</v>
      </c>
      <c r="B104" s="198">
        <v>1660.6</v>
      </c>
      <c r="C104" s="198">
        <v>1660.6</v>
      </c>
      <c r="D104" s="198">
        <v>1660.6</v>
      </c>
      <c r="E104" s="198">
        <v>1660.6</v>
      </c>
      <c r="F104" s="198">
        <v>1660.6</v>
      </c>
    </row>
    <row r="105" spans="1:6" ht="15" customHeight="1" x14ac:dyDescent="0.2">
      <c r="A105" s="202" t="s">
        <v>1159</v>
      </c>
      <c r="B105" s="198">
        <v>731.3</v>
      </c>
      <c r="C105" s="198">
        <v>744.8</v>
      </c>
      <c r="D105" s="198">
        <v>745.4</v>
      </c>
      <c r="E105" s="198">
        <v>746.3</v>
      </c>
      <c r="F105" s="198">
        <v>767.1</v>
      </c>
    </row>
    <row r="106" spans="1:6" ht="15" customHeight="1" x14ac:dyDescent="0.2">
      <c r="A106" s="202" t="s">
        <v>1288</v>
      </c>
      <c r="B106" s="198">
        <v>929.3</v>
      </c>
      <c r="C106" s="198">
        <v>915.8</v>
      </c>
      <c r="D106" s="198">
        <v>915.2</v>
      </c>
      <c r="E106" s="198">
        <v>914.3</v>
      </c>
      <c r="F106" s="198">
        <v>893.5</v>
      </c>
    </row>
    <row r="107" spans="1:6" ht="15" customHeight="1" x14ac:dyDescent="0.2">
      <c r="A107" s="196" t="s">
        <v>1290</v>
      </c>
      <c r="B107" s="198">
        <v>3500</v>
      </c>
      <c r="C107" s="198">
        <v>3500</v>
      </c>
      <c r="D107" s="198">
        <v>3500</v>
      </c>
      <c r="E107" s="198">
        <v>3500</v>
      </c>
      <c r="F107" s="198">
        <v>3500</v>
      </c>
    </row>
    <row r="108" spans="1:6" ht="15" customHeight="1" x14ac:dyDescent="0.2">
      <c r="A108" s="196" t="s">
        <v>1292</v>
      </c>
      <c r="B108" s="198">
        <v>1660.6</v>
      </c>
      <c r="C108" s="198">
        <v>1660.6</v>
      </c>
      <c r="D108" s="198">
        <v>1660.6</v>
      </c>
      <c r="E108" s="198">
        <v>1660.6</v>
      </c>
      <c r="F108" s="198">
        <v>1660.6</v>
      </c>
    </row>
    <row r="109" spans="1:6" ht="15" customHeight="1" x14ac:dyDescent="0.2">
      <c r="A109" s="202" t="s">
        <v>1294</v>
      </c>
      <c r="B109" s="198">
        <v>731.3</v>
      </c>
      <c r="C109" s="198">
        <v>744.8</v>
      </c>
      <c r="D109" s="198">
        <v>745.4</v>
      </c>
      <c r="E109" s="198">
        <v>746.3</v>
      </c>
      <c r="F109" s="198">
        <v>767.1</v>
      </c>
    </row>
    <row r="110" spans="1:6" ht="15" customHeight="1" x14ac:dyDescent="0.2">
      <c r="A110" s="202" t="s">
        <v>1296</v>
      </c>
      <c r="B110" s="198">
        <v>929.3</v>
      </c>
      <c r="C110" s="198">
        <v>915.8</v>
      </c>
      <c r="D110" s="198">
        <v>915.2</v>
      </c>
      <c r="E110" s="198">
        <v>914.3</v>
      </c>
      <c r="F110" s="198">
        <v>893.5</v>
      </c>
    </row>
    <row r="111" spans="1:6" ht="15" customHeight="1" x14ac:dyDescent="0.2">
      <c r="A111" s="194" t="s">
        <v>1298</v>
      </c>
      <c r="B111" s="195"/>
      <c r="C111" s="195"/>
      <c r="D111" s="195"/>
      <c r="E111" s="195"/>
      <c r="F111" s="195"/>
    </row>
    <row r="112" spans="1:6" ht="15" customHeight="1" x14ac:dyDescent="0.2">
      <c r="A112" s="196" t="s">
        <v>1300</v>
      </c>
      <c r="B112" s="200">
        <v>1</v>
      </c>
      <c r="C112" s="200">
        <v>1</v>
      </c>
      <c r="D112" s="200">
        <v>1</v>
      </c>
      <c r="E112" s="200">
        <v>1</v>
      </c>
      <c r="F112" s="200">
        <v>1</v>
      </c>
    </row>
    <row r="113" spans="1:6" ht="15" customHeight="1" x14ac:dyDescent="0.2">
      <c r="A113" s="194" t="s">
        <v>1302</v>
      </c>
      <c r="B113" s="195"/>
      <c r="C113" s="195"/>
      <c r="D113" s="195"/>
      <c r="E113" s="195"/>
      <c r="F113" s="195"/>
    </row>
    <row r="114" spans="1:6" ht="15" customHeight="1" x14ac:dyDescent="0.2">
      <c r="A114" s="196" t="s">
        <v>1304</v>
      </c>
      <c r="B114" s="197">
        <v>12565.7</v>
      </c>
      <c r="C114" s="197">
        <v>13552</v>
      </c>
      <c r="D114" s="197">
        <v>13827.7</v>
      </c>
      <c r="E114" s="197">
        <v>13261.2</v>
      </c>
      <c r="F114" s="197"/>
    </row>
    <row r="115" spans="1:6" ht="15" customHeight="1" x14ac:dyDescent="0.2">
      <c r="A115" s="202" t="s">
        <v>1306</v>
      </c>
      <c r="B115" s="197">
        <v>12565.7</v>
      </c>
      <c r="C115" s="197">
        <v>13552</v>
      </c>
      <c r="D115" s="197">
        <v>13827.7</v>
      </c>
      <c r="E115" s="197">
        <v>13261.2</v>
      </c>
      <c r="F115" s="197"/>
    </row>
    <row r="116" spans="1:6" ht="15" customHeight="1" x14ac:dyDescent="0.2">
      <c r="A116" s="196" t="s">
        <v>1308</v>
      </c>
      <c r="B116" s="197">
        <v>23773.599999999999</v>
      </c>
      <c r="C116" s="197">
        <v>24720.6</v>
      </c>
      <c r="D116" s="197">
        <v>24958.2</v>
      </c>
      <c r="E116" s="197">
        <v>24160</v>
      </c>
      <c r="F116" s="197"/>
    </row>
    <row r="117" spans="1:6" ht="15" customHeight="1" x14ac:dyDescent="0.2">
      <c r="A117" s="194" t="s">
        <v>1310</v>
      </c>
      <c r="B117" s="195"/>
      <c r="C117" s="195"/>
      <c r="D117" s="195"/>
      <c r="E117" s="195"/>
      <c r="F117" s="195"/>
    </row>
    <row r="118" spans="1:6" ht="15" customHeight="1" x14ac:dyDescent="0.2">
      <c r="A118" s="196" t="s">
        <v>1311</v>
      </c>
      <c r="B118" s="197">
        <v>12795.5</v>
      </c>
      <c r="C118" s="197">
        <v>13726.4</v>
      </c>
      <c r="D118" s="197">
        <v>14022.8</v>
      </c>
      <c r="E118" s="197">
        <v>13378.8</v>
      </c>
      <c r="F118" s="197"/>
    </row>
    <row r="119" spans="1:6" ht="15" customHeight="1" x14ac:dyDescent="0.2">
      <c r="A119" s="202" t="s">
        <v>1313</v>
      </c>
      <c r="B119" s="198">
        <v>661.1</v>
      </c>
      <c r="C119" s="198">
        <v>705.5</v>
      </c>
      <c r="D119" s="198">
        <v>701.5</v>
      </c>
      <c r="E119" s="198">
        <v>621</v>
      </c>
      <c r="F119" s="197"/>
    </row>
    <row r="120" spans="1:6" ht="15" customHeight="1" x14ac:dyDescent="0.2">
      <c r="A120" s="202" t="s">
        <v>1315</v>
      </c>
      <c r="B120" s="197">
        <v>12134.4</v>
      </c>
      <c r="C120" s="197">
        <v>13020.9</v>
      </c>
      <c r="D120" s="197">
        <v>13321.3</v>
      </c>
      <c r="E120" s="197">
        <v>12757.8</v>
      </c>
      <c r="F120" s="197"/>
    </row>
    <row r="121" spans="1:6" ht="15" customHeight="1" x14ac:dyDescent="0.2">
      <c r="A121" s="196" t="s">
        <v>1317</v>
      </c>
      <c r="B121" s="197">
        <v>12795.5</v>
      </c>
      <c r="C121" s="197">
        <v>13726.4</v>
      </c>
      <c r="D121" s="197">
        <v>14022.8</v>
      </c>
      <c r="E121" s="197">
        <v>13378.8</v>
      </c>
      <c r="F121" s="197"/>
    </row>
    <row r="122" spans="1:6" ht="15" customHeight="1" x14ac:dyDescent="0.2">
      <c r="A122" s="196" t="s">
        <v>1319</v>
      </c>
      <c r="B122" s="197">
        <v>48699</v>
      </c>
      <c r="C122" s="197">
        <v>49349.1</v>
      </c>
      <c r="D122" s="197">
        <v>51463.199999999997</v>
      </c>
      <c r="E122" s="197">
        <v>47556</v>
      </c>
      <c r="F122" s="197">
        <v>31075.3</v>
      </c>
    </row>
    <row r="123" spans="1:6" ht="15" customHeight="1" x14ac:dyDescent="0.2">
      <c r="A123" s="194" t="s">
        <v>1321</v>
      </c>
      <c r="B123" s="195"/>
      <c r="C123" s="195"/>
      <c r="D123" s="195"/>
      <c r="E123" s="195"/>
      <c r="F123" s="195"/>
    </row>
    <row r="124" spans="1:6" ht="15" customHeight="1" x14ac:dyDescent="0.2">
      <c r="A124" s="196" t="s">
        <v>1323</v>
      </c>
      <c r="B124" s="197"/>
      <c r="C124" s="197"/>
      <c r="D124" s="197"/>
      <c r="E124" s="198">
        <v>210.7</v>
      </c>
      <c r="F124" s="200">
        <v>34.700000000000003</v>
      </c>
    </row>
    <row r="125" spans="1:6" ht="15" customHeight="1" x14ac:dyDescent="0.2">
      <c r="A125" s="196" t="s">
        <v>1325</v>
      </c>
      <c r="B125" s="197"/>
      <c r="C125" s="197"/>
      <c r="D125" s="197"/>
      <c r="E125" s="200">
        <v>14</v>
      </c>
      <c r="F125" s="198">
        <v>171.6</v>
      </c>
    </row>
    <row r="126" spans="1:6" ht="15" customHeight="1" x14ac:dyDescent="0.2">
      <c r="A126" s="196" t="s">
        <v>1327</v>
      </c>
      <c r="B126" s="198">
        <v>2115</v>
      </c>
      <c r="C126" s="198">
        <v>1872.4</v>
      </c>
      <c r="D126" s="198">
        <v>2110.3000000000002</v>
      </c>
      <c r="E126" s="198">
        <v>2224.1999999999998</v>
      </c>
      <c r="F126" s="198">
        <v>2441.5</v>
      </c>
    </row>
    <row r="127" spans="1:6" ht="15" customHeight="1" x14ac:dyDescent="0.2">
      <c r="A127" s="202" t="s">
        <v>1329</v>
      </c>
      <c r="B127" s="197"/>
      <c r="C127" s="197"/>
      <c r="D127" s="198">
        <v>2165.6</v>
      </c>
      <c r="E127" s="197"/>
      <c r="F127" s="197"/>
    </row>
    <row r="128" spans="1:6" ht="15" customHeight="1" x14ac:dyDescent="0.2">
      <c r="A128" s="196" t="s">
        <v>1331</v>
      </c>
      <c r="B128" s="198">
        <v>3842.9</v>
      </c>
      <c r="C128" s="198">
        <v>3654.5</v>
      </c>
      <c r="D128" s="198">
        <v>2836.2</v>
      </c>
      <c r="E128" s="198">
        <v>2383.3000000000002</v>
      </c>
      <c r="F128" s="198">
        <v>2377.1999999999998</v>
      </c>
    </row>
    <row r="129" spans="1:6" ht="15" customHeight="1" x14ac:dyDescent="0.2">
      <c r="A129" s="196" t="s">
        <v>1333</v>
      </c>
      <c r="B129" s="198">
        <v>274.89999999999998</v>
      </c>
      <c r="C129" s="198">
        <v>360.7</v>
      </c>
      <c r="D129" s="198">
        <v>741.1</v>
      </c>
      <c r="E129" s="198">
        <v>331.7</v>
      </c>
      <c r="F129" s="198">
        <v>228.3</v>
      </c>
    </row>
    <row r="130" spans="1:6" ht="15" customHeight="1" x14ac:dyDescent="0.2">
      <c r="A130" s="196" t="s">
        <v>1335</v>
      </c>
      <c r="B130" s="198">
        <v>2472.6999999999998</v>
      </c>
      <c r="C130" s="198">
        <v>2590.5</v>
      </c>
      <c r="D130" s="198">
        <v>2106.6</v>
      </c>
      <c r="E130" s="198">
        <v>2261.3000000000002</v>
      </c>
      <c r="F130" s="198">
        <v>2444.6999999999998</v>
      </c>
    </row>
    <row r="131" spans="1:6" ht="15" customHeight="1" x14ac:dyDescent="0.2">
      <c r="A131" s="202" t="s">
        <v>1337</v>
      </c>
      <c r="B131" s="198">
        <v>980.2</v>
      </c>
      <c r="C131" s="198">
        <v>1006.8</v>
      </c>
      <c r="D131" s="198">
        <v>741.3</v>
      </c>
      <c r="E131" s="198">
        <v>988.2</v>
      </c>
      <c r="F131" s="198">
        <v>1207.9000000000001</v>
      </c>
    </row>
    <row r="132" spans="1:6" ht="15" customHeight="1" x14ac:dyDescent="0.2">
      <c r="A132" s="202" t="s">
        <v>1339</v>
      </c>
      <c r="B132" s="198">
        <v>1492.5</v>
      </c>
      <c r="C132" s="198">
        <v>1583.7</v>
      </c>
      <c r="D132" s="198">
        <v>1365.3</v>
      </c>
      <c r="E132" s="198">
        <v>1273.0999999999999</v>
      </c>
      <c r="F132" s="198">
        <v>1236.8</v>
      </c>
    </row>
    <row r="133" spans="1:6" ht="15" customHeight="1" x14ac:dyDescent="0.2">
      <c r="A133" s="196" t="s">
        <v>1340</v>
      </c>
      <c r="B133" s="197"/>
      <c r="C133" s="197"/>
      <c r="D133" s="197"/>
      <c r="E133" s="200">
        <v>11.3</v>
      </c>
      <c r="F133" s="200">
        <v>16.600000000000001</v>
      </c>
    </row>
    <row r="134" spans="1:6" ht="15" customHeight="1" x14ac:dyDescent="0.2">
      <c r="A134" s="194" t="s">
        <v>1342</v>
      </c>
      <c r="B134" s="195"/>
      <c r="C134" s="195"/>
      <c r="D134" s="195"/>
      <c r="E134" s="195"/>
      <c r="F134" s="195"/>
    </row>
    <row r="135" spans="1:6" ht="15" customHeight="1" x14ac:dyDescent="0.2">
      <c r="A135" s="196" t="s">
        <v>1344</v>
      </c>
      <c r="B135" s="197">
        <v>33319.699999999997</v>
      </c>
      <c r="C135" s="197">
        <v>30913.5</v>
      </c>
      <c r="D135" s="197">
        <v>33991.300000000003</v>
      </c>
      <c r="E135" s="197">
        <v>33264.699999999997</v>
      </c>
      <c r="F135" s="197">
        <v>30037.7</v>
      </c>
    </row>
    <row r="136" spans="1:6" ht="15" customHeight="1" x14ac:dyDescent="0.2">
      <c r="A136" s="196" t="s">
        <v>1005</v>
      </c>
      <c r="B136" s="197">
        <v>35903.5</v>
      </c>
      <c r="C136" s="197">
        <v>35622.699999999997</v>
      </c>
      <c r="D136" s="197">
        <v>37440.400000000001</v>
      </c>
      <c r="E136" s="197">
        <v>34177.199999999997</v>
      </c>
      <c r="F136" s="197">
        <v>31075.3</v>
      </c>
    </row>
    <row r="137" spans="1:6" ht="15" customHeight="1" x14ac:dyDescent="0.2">
      <c r="A137" s="196" t="s">
        <v>1346</v>
      </c>
      <c r="B137" s="197">
        <v>0</v>
      </c>
      <c r="C137" s="197">
        <v>0</v>
      </c>
      <c r="D137" s="197">
        <v>0</v>
      </c>
      <c r="E137" s="197"/>
      <c r="F137" s="197"/>
    </row>
    <row r="138" spans="1:6" ht="15" customHeight="1" x14ac:dyDescent="0.2">
      <c r="A138" s="196" t="s">
        <v>1347</v>
      </c>
      <c r="B138" s="198">
        <v>3500</v>
      </c>
      <c r="C138" s="198">
        <v>4500</v>
      </c>
      <c r="D138" s="198">
        <v>4500</v>
      </c>
      <c r="E138" s="197"/>
      <c r="F138" s="197"/>
    </row>
    <row r="139" spans="1:6" ht="15" customHeight="1" x14ac:dyDescent="0.2">
      <c r="A139" s="196" t="s">
        <v>1348</v>
      </c>
      <c r="B139" s="198">
        <v>3500</v>
      </c>
      <c r="C139" s="198">
        <v>4500</v>
      </c>
      <c r="D139" s="198">
        <v>4500</v>
      </c>
      <c r="E139" s="197"/>
      <c r="F139" s="197"/>
    </row>
    <row r="140" spans="1:6" ht="15" customHeight="1" x14ac:dyDescent="0.2">
      <c r="A140" s="194" t="s">
        <v>1350</v>
      </c>
      <c r="B140" s="195"/>
      <c r="C140" s="195"/>
      <c r="D140" s="195"/>
      <c r="E140" s="195"/>
      <c r="F140" s="195"/>
    </row>
    <row r="141" spans="1:6" ht="15" customHeight="1" x14ac:dyDescent="0.2">
      <c r="A141" s="196" t="s">
        <v>1352</v>
      </c>
      <c r="B141" s="197">
        <v>36142.400000000001</v>
      </c>
      <c r="C141" s="197">
        <v>35762.400000000001</v>
      </c>
      <c r="D141" s="197">
        <v>37561</v>
      </c>
      <c r="E141" s="197">
        <v>34305</v>
      </c>
      <c r="F141" s="197">
        <v>31217</v>
      </c>
    </row>
    <row r="142" spans="1:6" ht="15" customHeight="1" x14ac:dyDescent="0.2">
      <c r="A142" s="202" t="s">
        <v>1354</v>
      </c>
      <c r="B142" s="197">
        <v>0</v>
      </c>
      <c r="C142" s="197">
        <v>0</v>
      </c>
      <c r="D142" s="198">
        <v>2244</v>
      </c>
      <c r="E142" s="200">
        <v>59</v>
      </c>
      <c r="F142" s="197">
        <v>0</v>
      </c>
    </row>
    <row r="143" spans="1:6" ht="15" customHeight="1" x14ac:dyDescent="0.2">
      <c r="A143" s="202" t="s">
        <v>1356</v>
      </c>
      <c r="B143" s="198">
        <v>5472.9</v>
      </c>
      <c r="C143" s="198">
        <v>2535.6999999999998</v>
      </c>
      <c r="D143" s="198">
        <v>2332</v>
      </c>
      <c r="E143" s="198">
        <v>2132</v>
      </c>
      <c r="F143" s="198">
        <v>2418</v>
      </c>
    </row>
    <row r="144" spans="1:6" ht="15" customHeight="1" x14ac:dyDescent="0.2">
      <c r="A144" s="202" t="s">
        <v>1358</v>
      </c>
      <c r="B144" s="198">
        <v>3060.5</v>
      </c>
      <c r="C144" s="198">
        <v>5400.5</v>
      </c>
      <c r="D144" s="198">
        <v>2644</v>
      </c>
      <c r="E144" s="198">
        <v>2250</v>
      </c>
      <c r="F144" s="198">
        <v>2159</v>
      </c>
    </row>
    <row r="145" spans="1:6" ht="15" customHeight="1" x14ac:dyDescent="0.2">
      <c r="A145" s="202" t="s">
        <v>1360</v>
      </c>
      <c r="B145" s="198">
        <v>2418.6999999999998</v>
      </c>
      <c r="C145" s="198">
        <v>3136.4</v>
      </c>
      <c r="D145" s="198">
        <v>3301</v>
      </c>
      <c r="E145" s="198">
        <v>6007</v>
      </c>
      <c r="F145" s="198">
        <v>2269</v>
      </c>
    </row>
    <row r="146" spans="1:6" ht="15" customHeight="1" x14ac:dyDescent="0.2">
      <c r="A146" s="202" t="s">
        <v>1362</v>
      </c>
      <c r="B146" s="198">
        <v>2487.1999999999998</v>
      </c>
      <c r="C146" s="198">
        <v>2460</v>
      </c>
      <c r="D146" s="198">
        <v>3159</v>
      </c>
      <c r="E146" s="198">
        <v>2819</v>
      </c>
      <c r="F146" s="198">
        <v>4959</v>
      </c>
    </row>
    <row r="147" spans="1:6" ht="15" customHeight="1" x14ac:dyDescent="0.2">
      <c r="A147" s="202" t="s">
        <v>1364</v>
      </c>
      <c r="B147" s="197">
        <v>22703.1</v>
      </c>
      <c r="C147" s="197">
        <v>22229.8</v>
      </c>
      <c r="D147" s="197">
        <v>23881</v>
      </c>
      <c r="E147" s="197">
        <v>21038</v>
      </c>
      <c r="F147" s="197">
        <v>19412</v>
      </c>
    </row>
    <row r="148" spans="1:6" ht="15" customHeight="1" x14ac:dyDescent="0.2">
      <c r="A148" s="196" t="s">
        <v>1366</v>
      </c>
      <c r="B148" s="198">
        <v>8533.4</v>
      </c>
      <c r="C148" s="198">
        <v>7936.2</v>
      </c>
      <c r="D148" s="198">
        <v>4976</v>
      </c>
      <c r="E148" s="198">
        <v>4382</v>
      </c>
      <c r="F148" s="198">
        <v>4577</v>
      </c>
    </row>
    <row r="149" spans="1:6" ht="15" customHeight="1" x14ac:dyDescent="0.2">
      <c r="A149" s="196" t="s">
        <v>1368</v>
      </c>
      <c r="B149" s="198">
        <v>4905.8999999999996</v>
      </c>
      <c r="C149" s="198">
        <v>5596.4</v>
      </c>
      <c r="D149" s="198">
        <v>6460</v>
      </c>
      <c r="E149" s="198">
        <v>8826</v>
      </c>
      <c r="F149" s="198">
        <v>7228</v>
      </c>
    </row>
    <row r="150" spans="1:6" ht="15" customHeight="1" x14ac:dyDescent="0.2">
      <c r="A150" s="196" t="s">
        <v>1370</v>
      </c>
      <c r="B150" s="197">
        <v>22703.1</v>
      </c>
      <c r="C150" s="197">
        <v>22229.8</v>
      </c>
      <c r="D150" s="197">
        <v>23881</v>
      </c>
      <c r="E150" s="197">
        <v>21038</v>
      </c>
      <c r="F150" s="197">
        <v>19412</v>
      </c>
    </row>
    <row r="151" spans="1:6" ht="15" customHeight="1" x14ac:dyDescent="0.2">
      <c r="A151" s="194" t="s">
        <v>1371</v>
      </c>
      <c r="B151" s="195"/>
      <c r="C151" s="195"/>
      <c r="D151" s="195"/>
      <c r="E151" s="195"/>
      <c r="F151" s="195"/>
    </row>
    <row r="152" spans="1:6" ht="15" customHeight="1" x14ac:dyDescent="0.2">
      <c r="A152" s="196" t="s">
        <v>1372</v>
      </c>
      <c r="B152" s="200">
        <v>20</v>
      </c>
      <c r="C152" s="200">
        <v>20</v>
      </c>
      <c r="D152" s="200">
        <v>20</v>
      </c>
      <c r="E152" s="197"/>
      <c r="F152" s="197"/>
    </row>
    <row r="153" spans="1:6" ht="15" customHeight="1" x14ac:dyDescent="0.2">
      <c r="A153" s="196" t="s">
        <v>1374</v>
      </c>
      <c r="B153" s="199">
        <v>0</v>
      </c>
      <c r="C153" s="199">
        <v>0</v>
      </c>
      <c r="D153" s="199">
        <v>0</v>
      </c>
      <c r="E153" s="199"/>
      <c r="F153" s="199"/>
    </row>
    <row r="154" spans="1:6" ht="15" customHeight="1" x14ac:dyDescent="0.2">
      <c r="A154" s="194" t="s">
        <v>1361</v>
      </c>
      <c r="B154" s="195"/>
      <c r="C154" s="195"/>
      <c r="D154" s="195"/>
      <c r="E154" s="195"/>
      <c r="F154" s="195"/>
    </row>
    <row r="155" spans="1:6" ht="15" customHeight="1" x14ac:dyDescent="0.2">
      <c r="A155" s="196" t="s">
        <v>1375</v>
      </c>
      <c r="B155" s="203">
        <v>-961.7</v>
      </c>
      <c r="C155" s="203">
        <v>-1580.7</v>
      </c>
      <c r="D155" s="203">
        <v>-3387.1</v>
      </c>
      <c r="E155" s="203">
        <v>-961.6</v>
      </c>
      <c r="F155" s="198">
        <v>213.7</v>
      </c>
    </row>
    <row r="156" spans="1:6" ht="15" customHeight="1" x14ac:dyDescent="0.2">
      <c r="A156" s="196" t="s">
        <v>1376</v>
      </c>
      <c r="B156" s="197">
        <v>44951.4</v>
      </c>
      <c r="C156" s="197">
        <v>46362.6</v>
      </c>
      <c r="D156" s="197">
        <v>46404.6</v>
      </c>
      <c r="E156" s="197">
        <v>43934.9</v>
      </c>
      <c r="F156" s="197">
        <v>29613.7</v>
      </c>
    </row>
    <row r="157" spans="1:6" ht="15" customHeight="1" x14ac:dyDescent="0.2">
      <c r="A157" s="196" t="s">
        <v>1377</v>
      </c>
      <c r="B157" s="198">
        <v>2583.8000000000002</v>
      </c>
      <c r="C157" s="198">
        <v>4709.2</v>
      </c>
      <c r="D157" s="198">
        <v>3449.1</v>
      </c>
      <c r="E157" s="198">
        <v>898.5</v>
      </c>
      <c r="F157" s="198">
        <v>866</v>
      </c>
    </row>
    <row r="158" spans="1:6" ht="15" customHeight="1" x14ac:dyDescent="0.2">
      <c r="A158" s="196" t="s">
        <v>1213</v>
      </c>
      <c r="B158" s="198">
        <v>2583.8000000000002</v>
      </c>
      <c r="C158" s="198">
        <v>4709.2</v>
      </c>
      <c r="D158" s="198">
        <v>3449.1</v>
      </c>
      <c r="E158" s="198">
        <v>912.5</v>
      </c>
      <c r="F158" s="198">
        <v>1037.5999999999999</v>
      </c>
    </row>
    <row r="159" spans="1:6" ht="15" customHeight="1" x14ac:dyDescent="0.2">
      <c r="A159" s="196" t="s">
        <v>1378</v>
      </c>
      <c r="B159" s="197">
        <v>35903.5</v>
      </c>
      <c r="C159" s="197">
        <v>35622.699999999997</v>
      </c>
      <c r="D159" s="197">
        <v>37440.400000000001</v>
      </c>
      <c r="E159" s="197">
        <v>34177.199999999997</v>
      </c>
      <c r="F159" s="197">
        <v>31075.3</v>
      </c>
    </row>
    <row r="160" spans="1:6" ht="15" customHeight="1" x14ac:dyDescent="0.2">
      <c r="A160" s="196" t="s">
        <v>1379</v>
      </c>
      <c r="B160" s="198">
        <v>1064.5</v>
      </c>
      <c r="C160" s="198">
        <v>1201.2</v>
      </c>
      <c r="D160" s="198">
        <v>1297.2</v>
      </c>
      <c r="E160" s="198">
        <v>1270.3</v>
      </c>
      <c r="F160" s="198">
        <v>1202.8</v>
      </c>
    </row>
    <row r="161" spans="1:6" ht="15" customHeight="1" x14ac:dyDescent="0.2">
      <c r="A161" s="196" t="s">
        <v>1380</v>
      </c>
      <c r="B161" s="197">
        <v>27316.3</v>
      </c>
      <c r="C161" s="197">
        <v>26312.5</v>
      </c>
      <c r="D161" s="197">
        <v>26166.400000000001</v>
      </c>
      <c r="E161" s="197">
        <v>25054.400000000001</v>
      </c>
      <c r="F161" s="197">
        <v>23779.3</v>
      </c>
    </row>
    <row r="162" spans="1:6" ht="15" customHeight="1" x14ac:dyDescent="0.2">
      <c r="A162" s="196" t="s">
        <v>1381</v>
      </c>
      <c r="B162" s="197">
        <v>27316.3</v>
      </c>
      <c r="C162" s="197">
        <v>26312.5</v>
      </c>
      <c r="D162" s="197">
        <v>26166.400000000001</v>
      </c>
      <c r="E162" s="197">
        <v>25054.400000000001</v>
      </c>
      <c r="F162" s="197">
        <v>23779.3</v>
      </c>
    </row>
    <row r="163" spans="1:6" ht="15" customHeight="1" x14ac:dyDescent="0.2">
      <c r="A163" s="196" t="s">
        <v>1382</v>
      </c>
      <c r="B163" s="198">
        <v>1997.5</v>
      </c>
      <c r="C163" s="198">
        <v>2075.6</v>
      </c>
      <c r="D163" s="198">
        <v>2025.6</v>
      </c>
      <c r="E163" s="198">
        <v>1318.1</v>
      </c>
      <c r="F163" s="198">
        <v>1215.5</v>
      </c>
    </row>
    <row r="164" spans="1:6" ht="15" customHeight="1" x14ac:dyDescent="0.2">
      <c r="A164" s="196" t="s">
        <v>1383</v>
      </c>
      <c r="B164" s="203">
        <v>-6003.4</v>
      </c>
      <c r="C164" s="203">
        <v>-4601</v>
      </c>
      <c r="D164" s="203">
        <v>-7824.9</v>
      </c>
      <c r="E164" s="203">
        <v>-8210.2999999999993</v>
      </c>
      <c r="F164" s="203">
        <v>-6258.4</v>
      </c>
    </row>
    <row r="165" spans="1:6" ht="15" customHeight="1" x14ac:dyDescent="0.2">
      <c r="A165" s="196" t="s">
        <v>1384</v>
      </c>
      <c r="B165" s="203">
        <v>-9768.1</v>
      </c>
      <c r="C165" s="203">
        <v>-8178.5</v>
      </c>
      <c r="D165" s="212">
        <v>-11289.2</v>
      </c>
      <c r="E165" s="212">
        <v>-10887.7</v>
      </c>
      <c r="F165" s="203">
        <v>-8589.9</v>
      </c>
    </row>
    <row r="166" spans="1:6" ht="15" customHeight="1" x14ac:dyDescent="0.2">
      <c r="A166" s="196" t="s">
        <v>1385</v>
      </c>
      <c r="B166" s="203">
        <v>-9768.1</v>
      </c>
      <c r="C166" s="203">
        <v>-8178.5</v>
      </c>
      <c r="D166" s="212">
        <v>-11289.2</v>
      </c>
      <c r="E166" s="212">
        <v>-10887.7</v>
      </c>
      <c r="F166" s="203">
        <v>-8589.9</v>
      </c>
    </row>
    <row r="167" spans="1:6" ht="15" customHeight="1" x14ac:dyDescent="0.2">
      <c r="A167" s="196" t="s">
        <v>1386</v>
      </c>
      <c r="B167" s="197">
        <v>29900.1</v>
      </c>
      <c r="C167" s="197">
        <v>31021.7</v>
      </c>
      <c r="D167" s="197">
        <v>29615.5</v>
      </c>
      <c r="E167" s="197">
        <v>25966.9</v>
      </c>
      <c r="F167" s="197">
        <v>24816.9</v>
      </c>
    </row>
    <row r="168" spans="1:6" ht="15" customHeight="1" x14ac:dyDescent="0.2">
      <c r="A168" s="196" t="s">
        <v>1387</v>
      </c>
      <c r="B168" s="197">
        <v>29900.1</v>
      </c>
      <c r="C168" s="197">
        <v>31021.7</v>
      </c>
      <c r="D168" s="197">
        <v>29615.5</v>
      </c>
      <c r="E168" s="197">
        <v>25966.9</v>
      </c>
      <c r="F168" s="197">
        <v>24816.9</v>
      </c>
    </row>
    <row r="169" spans="1:6" ht="15" customHeight="1" x14ac:dyDescent="0.2">
      <c r="A169" s="196" t="s">
        <v>1388</v>
      </c>
      <c r="B169" s="197">
        <v>46633.5</v>
      </c>
      <c r="C169" s="197">
        <v>49834.3</v>
      </c>
      <c r="D169" s="197">
        <v>46445.599999999999</v>
      </c>
      <c r="E169" s="197">
        <v>43889.8</v>
      </c>
      <c r="F169" s="197">
        <v>29837.7</v>
      </c>
    </row>
    <row r="170" spans="1:6" ht="15" customHeight="1" x14ac:dyDescent="0.2">
      <c r="A170" s="196" t="s">
        <v>1389</v>
      </c>
      <c r="B170" s="197">
        <v>42111</v>
      </c>
      <c r="C170" s="197">
        <v>43923.3</v>
      </c>
      <c r="D170" s="197">
        <v>43610.5</v>
      </c>
      <c r="E170" s="197">
        <v>41275.5</v>
      </c>
      <c r="F170" s="197">
        <v>26426.5</v>
      </c>
    </row>
    <row r="171" spans="1:6" ht="15" customHeight="1" x14ac:dyDescent="0.2">
      <c r="A171" s="196" t="s">
        <v>1390</v>
      </c>
      <c r="B171" s="198">
        <v>757.8</v>
      </c>
      <c r="C171" s="198">
        <v>738.3</v>
      </c>
      <c r="D171" s="198">
        <v>702</v>
      </c>
      <c r="E171" s="198">
        <v>660.6</v>
      </c>
      <c r="F171" s="198">
        <v>627.79999999999995</v>
      </c>
    </row>
    <row r="172" spans="1:6" ht="15" customHeight="1" x14ac:dyDescent="0.2">
      <c r="A172" s="196" t="s">
        <v>1391</v>
      </c>
      <c r="B172" s="198">
        <v>1622.1</v>
      </c>
      <c r="C172" s="198">
        <v>3128.5</v>
      </c>
      <c r="D172" s="200">
        <v>62</v>
      </c>
      <c r="E172" s="201">
        <v>-63.1</v>
      </c>
      <c r="F172" s="198">
        <v>1079.7</v>
      </c>
    </row>
    <row r="173" spans="1:6" ht="15" customHeight="1" x14ac:dyDescent="0.2">
      <c r="A173" s="196" t="s">
        <v>1392</v>
      </c>
      <c r="B173" s="203">
        <v>-961.7</v>
      </c>
      <c r="C173" s="203">
        <v>-1580.7</v>
      </c>
      <c r="D173" s="203">
        <v>-3387.1</v>
      </c>
      <c r="E173" s="203">
        <v>-975.6</v>
      </c>
      <c r="F173" s="200">
        <v>42.1</v>
      </c>
    </row>
    <row r="174" spans="1:6" ht="15" customHeight="1" x14ac:dyDescent="0.2">
      <c r="A174" s="196" t="s">
        <v>1393</v>
      </c>
      <c r="B174" s="198">
        <v>2015.5</v>
      </c>
      <c r="C174" s="198">
        <v>3491.8</v>
      </c>
      <c r="D174" s="198">
        <v>450.4</v>
      </c>
      <c r="E174" s="198">
        <v>274.7</v>
      </c>
      <c r="F174" s="198">
        <v>1376.7</v>
      </c>
    </row>
    <row r="175" spans="1:6" ht="15" customHeight="1" x14ac:dyDescent="0.2">
      <c r="A175" s="196" t="s">
        <v>1394</v>
      </c>
      <c r="B175" s="203">
        <v>-6003.4</v>
      </c>
      <c r="C175" s="203">
        <v>-4601</v>
      </c>
      <c r="D175" s="203">
        <v>-7824.9</v>
      </c>
      <c r="E175" s="203">
        <v>-8210.2999999999993</v>
      </c>
      <c r="F175" s="203">
        <v>-6258.4</v>
      </c>
    </row>
    <row r="176" spans="1:6" ht="15" customHeight="1" x14ac:dyDescent="0.2">
      <c r="A176" s="194" t="s">
        <v>1395</v>
      </c>
      <c r="B176" s="195"/>
      <c r="C176" s="195"/>
      <c r="D176" s="195"/>
      <c r="E176" s="195"/>
      <c r="F176" s="195"/>
    </row>
    <row r="177" spans="1:6" ht="15" customHeight="1" x14ac:dyDescent="0.2">
      <c r="A177" s="196" t="s">
        <v>1396</v>
      </c>
      <c r="B177" s="197">
        <v>4300000</v>
      </c>
      <c r="C177" s="197">
        <v>3400000</v>
      </c>
      <c r="D177" s="197">
        <v>2900000</v>
      </c>
      <c r="E177" s="197">
        <v>2500000</v>
      </c>
      <c r="F177" s="197">
        <v>2150000</v>
      </c>
    </row>
    <row r="178" spans="1:6" ht="15" customHeight="1" x14ac:dyDescent="0.2">
      <c r="A178" s="194" t="s">
        <v>1397</v>
      </c>
      <c r="B178" s="195"/>
      <c r="C178" s="195"/>
      <c r="D178" s="195"/>
      <c r="E178" s="195"/>
      <c r="F178" s="195"/>
    </row>
    <row r="179" spans="1:6" ht="15" customHeight="1" x14ac:dyDescent="0.2">
      <c r="A179" s="196" t="s">
        <v>1398</v>
      </c>
      <c r="B179" s="197">
        <v>12795.5</v>
      </c>
      <c r="C179" s="197">
        <v>13726.4</v>
      </c>
      <c r="D179" s="197">
        <v>14022.8</v>
      </c>
      <c r="E179" s="197">
        <v>13378.8</v>
      </c>
      <c r="F179" s="197">
        <v>12266.3</v>
      </c>
    </row>
    <row r="180" spans="1:6" ht="15" customHeight="1" x14ac:dyDescent="0.2">
      <c r="A180" s="202" t="s">
        <v>1399</v>
      </c>
      <c r="B180" s="198">
        <v>1161.5999999999999</v>
      </c>
      <c r="C180" s="198">
        <v>1205.7</v>
      </c>
      <c r="D180" s="198">
        <v>1230.7</v>
      </c>
      <c r="E180" s="198">
        <v>1161.9000000000001</v>
      </c>
      <c r="F180" s="198">
        <v>1144.7</v>
      </c>
    </row>
    <row r="181" spans="1:6" ht="15" customHeight="1" x14ac:dyDescent="0.2">
      <c r="A181" s="202" t="s">
        <v>1400</v>
      </c>
      <c r="B181" s="198">
        <v>1134.4000000000001</v>
      </c>
      <c r="C181" s="198">
        <v>1173.5</v>
      </c>
      <c r="D181" s="198">
        <v>1197.7</v>
      </c>
      <c r="E181" s="198">
        <v>1132.8</v>
      </c>
      <c r="F181" s="198">
        <v>1083.0999999999999</v>
      </c>
    </row>
    <row r="182" spans="1:6" ht="15" customHeight="1" x14ac:dyDescent="0.2">
      <c r="A182" s="202" t="s">
        <v>1401</v>
      </c>
      <c r="B182" s="198">
        <v>1096.2</v>
      </c>
      <c r="C182" s="198">
        <v>1138.5</v>
      </c>
      <c r="D182" s="198">
        <v>1159.8</v>
      </c>
      <c r="E182" s="198">
        <v>1091.4000000000001</v>
      </c>
      <c r="F182" s="198">
        <v>1001.2</v>
      </c>
    </row>
    <row r="183" spans="1:6" ht="15" customHeight="1" x14ac:dyDescent="0.2">
      <c r="A183" s="202" t="s">
        <v>1402</v>
      </c>
      <c r="B183" s="198">
        <v>1041.8</v>
      </c>
      <c r="C183" s="198">
        <v>1098.9000000000001</v>
      </c>
      <c r="D183" s="198">
        <v>1124</v>
      </c>
      <c r="E183" s="198">
        <v>1052.5999999999999</v>
      </c>
      <c r="F183" s="198">
        <v>909.5</v>
      </c>
    </row>
    <row r="184" spans="1:6" ht="15" customHeight="1" x14ac:dyDescent="0.2">
      <c r="A184" s="202" t="s">
        <v>1403</v>
      </c>
      <c r="B184" s="198">
        <v>1003.3</v>
      </c>
      <c r="C184" s="198">
        <v>1043.7</v>
      </c>
      <c r="D184" s="198">
        <v>1082.0999999999999</v>
      </c>
      <c r="E184" s="198">
        <v>1010.3</v>
      </c>
      <c r="F184" s="198">
        <v>830.6</v>
      </c>
    </row>
    <row r="185" spans="1:6" ht="15" customHeight="1" x14ac:dyDescent="0.2">
      <c r="A185" s="202" t="s">
        <v>1404</v>
      </c>
      <c r="B185" s="197">
        <v>12799.5</v>
      </c>
      <c r="C185" s="197">
        <v>13784.7</v>
      </c>
      <c r="D185" s="197">
        <v>14295.7</v>
      </c>
      <c r="E185" s="197">
        <v>13573.6</v>
      </c>
      <c r="F185" s="198">
        <v>7297.2</v>
      </c>
    </row>
    <row r="186" spans="1:6" ht="15" customHeight="1" x14ac:dyDescent="0.2">
      <c r="A186" s="202" t="s">
        <v>1405</v>
      </c>
      <c r="B186" s="198">
        <v>5441.3</v>
      </c>
      <c r="C186" s="198">
        <v>5718.6</v>
      </c>
      <c r="D186" s="198">
        <v>6067.2</v>
      </c>
      <c r="E186" s="198">
        <v>5643.8</v>
      </c>
      <c r="F186" s="197"/>
    </row>
    <row r="187" spans="1:6" ht="15" customHeight="1" x14ac:dyDescent="0.2">
      <c r="A187" s="196" t="s">
        <v>1406</v>
      </c>
      <c r="B187" s="198">
        <v>2230.6</v>
      </c>
      <c r="C187" s="198">
        <v>2312</v>
      </c>
      <c r="D187" s="198">
        <v>2357.5</v>
      </c>
      <c r="E187" s="198">
        <v>2224.1999999999998</v>
      </c>
      <c r="F187" s="198">
        <v>2084.3000000000002</v>
      </c>
    </row>
    <row r="188" spans="1:6" ht="15" customHeight="1" x14ac:dyDescent="0.2">
      <c r="A188" s="196" t="s">
        <v>1407</v>
      </c>
      <c r="B188" s="198">
        <v>2045.1</v>
      </c>
      <c r="C188" s="198">
        <v>2142.6</v>
      </c>
      <c r="D188" s="198">
        <v>2206.1</v>
      </c>
      <c r="E188" s="198">
        <v>2062.9</v>
      </c>
      <c r="F188" s="198">
        <v>1740.1</v>
      </c>
    </row>
    <row r="189" spans="1:6" ht="15" customHeight="1" x14ac:dyDescent="0.2">
      <c r="A189" s="196" t="s">
        <v>1408</v>
      </c>
      <c r="B189" s="197">
        <v>12799.5</v>
      </c>
      <c r="C189" s="197">
        <v>13784.7</v>
      </c>
      <c r="D189" s="197">
        <v>14295.7</v>
      </c>
      <c r="E189" s="197">
        <v>13573.6</v>
      </c>
      <c r="F189" s="198">
        <v>7297.2</v>
      </c>
    </row>
    <row r="190" spans="1:6" ht="15" customHeight="1" x14ac:dyDescent="0.2">
      <c r="A190" s="194" t="s">
        <v>1409</v>
      </c>
      <c r="B190" s="195"/>
      <c r="C190" s="195"/>
      <c r="D190" s="195"/>
      <c r="E190" s="195"/>
      <c r="F190" s="195"/>
    </row>
    <row r="191" spans="1:6" ht="15" customHeight="1" x14ac:dyDescent="0.2">
      <c r="A191" s="196" t="s">
        <v>1410</v>
      </c>
      <c r="B191" s="197">
        <v>150000</v>
      </c>
      <c r="C191" s="197">
        <v>200000</v>
      </c>
      <c r="D191" s="197">
        <v>200000</v>
      </c>
      <c r="E191" s="197">
        <v>205000</v>
      </c>
      <c r="F191" s="197">
        <v>210000</v>
      </c>
    </row>
    <row r="192" spans="1:6" ht="15" customHeight="1" x14ac:dyDescent="0.2">
      <c r="A192" s="196" t="s">
        <v>1411</v>
      </c>
      <c r="B192" s="197">
        <v>150000</v>
      </c>
      <c r="C192" s="197">
        <v>200000</v>
      </c>
      <c r="D192" s="197">
        <v>200000</v>
      </c>
      <c r="E192" s="197">
        <v>205000</v>
      </c>
      <c r="F192" s="197">
        <v>210000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9E9102-8018-CF42-BC2B-4D81FCAA7D89}">
  <dimension ref="A1:F81"/>
  <sheetViews>
    <sheetView topLeftCell="A39" workbookViewId="0">
      <selection sqref="A1:XFD1048576"/>
    </sheetView>
  </sheetViews>
  <sheetFormatPr baseColWidth="10" defaultColWidth="8.83203125" defaultRowHeight="15" outlineLevelRow="1" x14ac:dyDescent="0.2"/>
  <cols>
    <col min="1" max="1" width="85.6640625" customWidth="1"/>
    <col min="2" max="6" width="15.6640625" customWidth="1"/>
  </cols>
  <sheetData>
    <row r="1" spans="1:6" ht="15" customHeight="1" thickBot="1" x14ac:dyDescent="0.25">
      <c r="A1" s="182" t="s">
        <v>924</v>
      </c>
      <c r="B1" s="183"/>
      <c r="C1" s="183"/>
      <c r="D1" s="183"/>
      <c r="E1" s="183"/>
      <c r="F1" s="183"/>
    </row>
    <row r="2" spans="1:6" ht="15" customHeight="1" thickTop="1" x14ac:dyDescent="0.2">
      <c r="A2" s="184" t="s">
        <v>926</v>
      </c>
      <c r="B2" s="185" t="s">
        <v>927</v>
      </c>
    </row>
    <row r="3" spans="1:6" x14ac:dyDescent="0.2">
      <c r="A3" s="184" t="s">
        <v>928</v>
      </c>
      <c r="B3" s="184" t="s">
        <v>929</v>
      </c>
    </row>
    <row r="4" spans="1:6" x14ac:dyDescent="0.2">
      <c r="A4" s="184" t="s">
        <v>930</v>
      </c>
      <c r="B4" s="184" t="s">
        <v>929</v>
      </c>
    </row>
    <row r="5" spans="1:6" x14ac:dyDescent="0.2">
      <c r="A5" s="184" t="s">
        <v>931</v>
      </c>
      <c r="B5" s="184" t="s">
        <v>932</v>
      </c>
    </row>
    <row r="6" spans="1:6" x14ac:dyDescent="0.2">
      <c r="A6" s="184" t="s">
        <v>933</v>
      </c>
      <c r="B6" s="184" t="s">
        <v>934</v>
      </c>
    </row>
    <row r="7" spans="1:6" x14ac:dyDescent="0.2">
      <c r="A7" s="184" t="s">
        <v>935</v>
      </c>
      <c r="B7" s="184" t="s">
        <v>936</v>
      </c>
    </row>
    <row r="8" spans="1:6" x14ac:dyDescent="0.2">
      <c r="A8" s="184" t="s">
        <v>937</v>
      </c>
      <c r="B8" s="184" t="s">
        <v>938</v>
      </c>
    </row>
    <row r="9" spans="1:6" x14ac:dyDescent="0.2">
      <c r="A9" s="184" t="s">
        <v>939</v>
      </c>
      <c r="B9" s="184" t="s">
        <v>940</v>
      </c>
    </row>
    <row r="10" spans="1:6" x14ac:dyDescent="0.2">
      <c r="A10" s="184" t="s">
        <v>941</v>
      </c>
      <c r="B10" s="186">
        <v>45236.584136481499</v>
      </c>
    </row>
    <row r="11" spans="1:6" x14ac:dyDescent="0.2">
      <c r="A11" s="187" t="s">
        <v>942</v>
      </c>
      <c r="B11" s="188" t="s">
        <v>1415</v>
      </c>
      <c r="C11" s="188" t="s">
        <v>1416</v>
      </c>
      <c r="D11" s="188" t="s">
        <v>1417</v>
      </c>
      <c r="E11" s="188" t="s">
        <v>1418</v>
      </c>
      <c r="F11" s="188" t="s">
        <v>1419</v>
      </c>
    </row>
    <row r="12" spans="1:6" ht="15" customHeight="1" outlineLevel="1" x14ac:dyDescent="0.2">
      <c r="A12" s="189" t="s">
        <v>943</v>
      </c>
      <c r="B12" s="190">
        <v>44926</v>
      </c>
      <c r="C12" s="190">
        <v>44561</v>
      </c>
      <c r="D12" s="190">
        <v>44196</v>
      </c>
      <c r="E12" s="190">
        <v>43830</v>
      </c>
      <c r="F12" s="190">
        <v>43465</v>
      </c>
    </row>
    <row r="13" spans="1:6" ht="15" customHeight="1" outlineLevel="1" x14ac:dyDescent="0.2">
      <c r="A13" s="189" t="s">
        <v>949</v>
      </c>
      <c r="B13" s="190">
        <v>44926</v>
      </c>
      <c r="C13" s="190">
        <v>44561</v>
      </c>
      <c r="D13" s="190">
        <v>44196</v>
      </c>
      <c r="E13" s="190">
        <v>43830</v>
      </c>
      <c r="F13" s="190">
        <v>43465</v>
      </c>
    </row>
    <row r="14" spans="1:6" ht="15" customHeight="1" outlineLevel="1" x14ac:dyDescent="0.2">
      <c r="A14" s="189" t="s">
        <v>950</v>
      </c>
      <c r="B14" s="191" t="s">
        <v>951</v>
      </c>
      <c r="C14" s="191" t="s">
        <v>951</v>
      </c>
      <c r="D14" s="191" t="s">
        <v>951</v>
      </c>
      <c r="E14" s="191" t="s">
        <v>951</v>
      </c>
      <c r="F14" s="191" t="s">
        <v>951</v>
      </c>
    </row>
    <row r="15" spans="1:6" ht="15" customHeight="1" outlineLevel="1" x14ac:dyDescent="0.2">
      <c r="A15" s="189" t="s">
        <v>952</v>
      </c>
      <c r="B15" s="191" t="s">
        <v>955</v>
      </c>
      <c r="C15" s="191" t="s">
        <v>955</v>
      </c>
      <c r="D15" s="191" t="s">
        <v>955</v>
      </c>
      <c r="E15" s="191" t="s">
        <v>955</v>
      </c>
      <c r="F15" s="191" t="s">
        <v>955</v>
      </c>
    </row>
    <row r="17" spans="1:6" x14ac:dyDescent="0.2">
      <c r="A17" s="192" t="s">
        <v>959</v>
      </c>
      <c r="B17" s="187"/>
      <c r="C17" s="187"/>
      <c r="D17" s="187"/>
      <c r="E17" s="187"/>
      <c r="F17" s="187"/>
    </row>
    <row r="18" spans="1:6" x14ac:dyDescent="0.2">
      <c r="A18" s="192" t="s">
        <v>961</v>
      </c>
      <c r="B18" s="193" t="s">
        <v>944</v>
      </c>
      <c r="C18" s="193" t="s">
        <v>945</v>
      </c>
      <c r="D18" s="193" t="s">
        <v>946</v>
      </c>
      <c r="E18" s="193" t="s">
        <v>947</v>
      </c>
      <c r="F18" s="193" t="s">
        <v>948</v>
      </c>
    </row>
    <row r="19" spans="1:6" ht="15" customHeight="1" x14ac:dyDescent="0.2">
      <c r="A19" s="194" t="s">
        <v>964</v>
      </c>
      <c r="B19" s="195"/>
      <c r="C19" s="195"/>
      <c r="D19" s="195"/>
      <c r="E19" s="195"/>
      <c r="F19" s="195"/>
    </row>
    <row r="20" spans="1:6" ht="15" customHeight="1" x14ac:dyDescent="0.2">
      <c r="A20" s="196" t="s">
        <v>969</v>
      </c>
      <c r="B20" s="198">
        <v>6177.4</v>
      </c>
      <c r="C20" s="198">
        <v>7545.2</v>
      </c>
      <c r="D20" s="198">
        <v>4730.5</v>
      </c>
      <c r="E20" s="198">
        <v>6025.4</v>
      </c>
      <c r="F20" s="198">
        <v>5924.3</v>
      </c>
    </row>
    <row r="21" spans="1:6" ht="15" customHeight="1" x14ac:dyDescent="0.2">
      <c r="A21" s="196" t="s">
        <v>973</v>
      </c>
      <c r="B21" s="198">
        <v>1853.9</v>
      </c>
      <c r="C21" s="198">
        <v>1142.0999999999999</v>
      </c>
      <c r="D21" s="198">
        <v>1746.8</v>
      </c>
      <c r="E21" s="198">
        <v>1798.2</v>
      </c>
      <c r="F21" s="198">
        <v>1515.1</v>
      </c>
    </row>
    <row r="22" spans="1:6" ht="15" customHeight="1" x14ac:dyDescent="0.2">
      <c r="A22" s="202" t="s">
        <v>978</v>
      </c>
      <c r="B22" s="203">
        <v>-570.4</v>
      </c>
      <c r="C22" s="203">
        <v>-339.1</v>
      </c>
      <c r="D22" s="201">
        <v>-75.2</v>
      </c>
      <c r="E22" s="200">
        <v>49.2</v>
      </c>
      <c r="F22" s="198">
        <v>114.2</v>
      </c>
    </row>
    <row r="23" spans="1:6" ht="15" customHeight="1" x14ac:dyDescent="0.2">
      <c r="A23" s="202" t="s">
        <v>982</v>
      </c>
      <c r="B23" s="198">
        <v>1870.6</v>
      </c>
      <c r="C23" s="198">
        <v>1868.1</v>
      </c>
      <c r="D23" s="198">
        <v>1751.4</v>
      </c>
      <c r="E23" s="198">
        <v>1617.9</v>
      </c>
      <c r="F23" s="198">
        <v>1482</v>
      </c>
    </row>
    <row r="24" spans="1:6" ht="15" customHeight="1" x14ac:dyDescent="0.2">
      <c r="A24" s="204" t="s">
        <v>986</v>
      </c>
      <c r="B24" s="198">
        <v>1870.6</v>
      </c>
      <c r="C24" s="198">
        <v>1868.1</v>
      </c>
      <c r="D24" s="198">
        <v>1751.4</v>
      </c>
      <c r="E24" s="198">
        <v>1617.9</v>
      </c>
      <c r="F24" s="198">
        <v>1482</v>
      </c>
    </row>
    <row r="25" spans="1:6" ht="15" customHeight="1" x14ac:dyDescent="0.2">
      <c r="A25" s="202" t="s">
        <v>991</v>
      </c>
      <c r="B25" s="203">
        <v>-345.7</v>
      </c>
      <c r="C25" s="203">
        <v>-428.3</v>
      </c>
      <c r="D25" s="200">
        <v>6.4</v>
      </c>
      <c r="E25" s="198">
        <v>149.69999999999999</v>
      </c>
      <c r="F25" s="198">
        <v>102.6</v>
      </c>
    </row>
    <row r="26" spans="1:6" ht="15" customHeight="1" x14ac:dyDescent="0.2">
      <c r="A26" s="202" t="s">
        <v>995</v>
      </c>
      <c r="B26" s="198">
        <v>732.7</v>
      </c>
      <c r="C26" s="201">
        <v>-97.8</v>
      </c>
      <c r="D26" s="201">
        <v>-28.2</v>
      </c>
      <c r="E26" s="203">
        <v>-128.19999999999999</v>
      </c>
      <c r="F26" s="203">
        <v>-308.8</v>
      </c>
    </row>
    <row r="27" spans="1:6" ht="15" customHeight="1" x14ac:dyDescent="0.2">
      <c r="A27" s="202" t="s">
        <v>999</v>
      </c>
      <c r="B27" s="198">
        <v>166.7</v>
      </c>
      <c r="C27" s="198">
        <v>139.19999999999999</v>
      </c>
      <c r="D27" s="200">
        <v>92.4</v>
      </c>
      <c r="E27" s="198">
        <v>109.6</v>
      </c>
      <c r="F27" s="198">
        <v>125.1</v>
      </c>
    </row>
    <row r="28" spans="1:6" ht="15" customHeight="1" x14ac:dyDescent="0.2">
      <c r="A28" s="196" t="s">
        <v>1003</v>
      </c>
      <c r="B28" s="198">
        <v>8031.3</v>
      </c>
      <c r="C28" s="198">
        <v>8687.2999999999993</v>
      </c>
      <c r="D28" s="198">
        <v>6477.3</v>
      </c>
      <c r="E28" s="198">
        <v>7823.6</v>
      </c>
      <c r="F28" s="198">
        <v>7439.4</v>
      </c>
    </row>
    <row r="29" spans="1:6" ht="15" customHeight="1" x14ac:dyDescent="0.2">
      <c r="A29" s="196" t="s">
        <v>1007</v>
      </c>
      <c r="B29" s="203">
        <v>-644.6</v>
      </c>
      <c r="C29" s="198">
        <v>454.2</v>
      </c>
      <c r="D29" s="203">
        <v>-212.1</v>
      </c>
      <c r="E29" s="198">
        <v>298.5</v>
      </c>
      <c r="F29" s="203">
        <v>-472.7</v>
      </c>
    </row>
    <row r="30" spans="1:6" ht="15" customHeight="1" x14ac:dyDescent="0.2">
      <c r="A30" s="202" t="s">
        <v>1012</v>
      </c>
      <c r="B30" s="203">
        <v>-264.10000000000002</v>
      </c>
      <c r="C30" s="198">
        <v>309.89999999999998</v>
      </c>
      <c r="D30" s="201">
        <v>-6.8</v>
      </c>
      <c r="E30" s="200">
        <v>27</v>
      </c>
      <c r="F30" s="203">
        <v>-479.4</v>
      </c>
    </row>
    <row r="31" spans="1:6" ht="15" customHeight="1" x14ac:dyDescent="0.2">
      <c r="A31" s="202" t="s">
        <v>1017</v>
      </c>
      <c r="B31" s="200">
        <v>5.6</v>
      </c>
      <c r="C31" s="201">
        <v>-62.2</v>
      </c>
      <c r="D31" s="201">
        <v>-68.599999999999994</v>
      </c>
      <c r="E31" s="198">
        <v>128.80000000000001</v>
      </c>
      <c r="F31" s="201">
        <v>-1.9</v>
      </c>
    </row>
    <row r="32" spans="1:6" ht="15" customHeight="1" x14ac:dyDescent="0.2">
      <c r="A32" s="202" t="s">
        <v>1021</v>
      </c>
      <c r="B32" s="200">
        <v>31.3</v>
      </c>
      <c r="C32" s="198">
        <v>225</v>
      </c>
      <c r="D32" s="203">
        <v>-137.5</v>
      </c>
      <c r="E32" s="201">
        <v>-26.8</v>
      </c>
      <c r="F32" s="198">
        <v>129.4</v>
      </c>
    </row>
    <row r="33" spans="1:6" ht="15" customHeight="1" x14ac:dyDescent="0.2">
      <c r="A33" s="202" t="s">
        <v>1025</v>
      </c>
      <c r="B33" s="198">
        <v>129.30000000000001</v>
      </c>
      <c r="C33" s="198">
        <v>284</v>
      </c>
      <c r="D33" s="200">
        <v>44.4</v>
      </c>
      <c r="E33" s="197"/>
      <c r="F33" s="197"/>
    </row>
    <row r="34" spans="1:6" ht="15" customHeight="1" x14ac:dyDescent="0.2">
      <c r="A34" s="202" t="s">
        <v>1030</v>
      </c>
      <c r="B34" s="203">
        <v>-546.70000000000005</v>
      </c>
      <c r="C34" s="203">
        <v>-302.5</v>
      </c>
      <c r="D34" s="201">
        <v>-43.6</v>
      </c>
      <c r="E34" s="198">
        <v>173.4</v>
      </c>
      <c r="F34" s="201">
        <v>-33.4</v>
      </c>
    </row>
    <row r="35" spans="1:6" ht="15" customHeight="1" x14ac:dyDescent="0.2">
      <c r="A35" s="202" t="s">
        <v>1035</v>
      </c>
      <c r="B35" s="197"/>
      <c r="C35" s="197"/>
      <c r="D35" s="197"/>
      <c r="E35" s="201">
        <v>-3.9</v>
      </c>
      <c r="F35" s="201">
        <v>-87.4</v>
      </c>
    </row>
    <row r="36" spans="1:6" ht="15" customHeight="1" x14ac:dyDescent="0.2">
      <c r="A36" s="205" t="s">
        <v>1018</v>
      </c>
      <c r="B36" s="206">
        <v>7386.7</v>
      </c>
      <c r="C36" s="206">
        <v>9141.5</v>
      </c>
      <c r="D36" s="206">
        <v>6265.2</v>
      </c>
      <c r="E36" s="206">
        <v>8122.1</v>
      </c>
      <c r="F36" s="206">
        <v>6966.7</v>
      </c>
    </row>
    <row r="37" spans="1:6" ht="15" customHeight="1" x14ac:dyDescent="0.2">
      <c r="A37" s="194" t="s">
        <v>1043</v>
      </c>
      <c r="B37" s="195"/>
      <c r="C37" s="195"/>
      <c r="D37" s="195"/>
      <c r="E37" s="195"/>
      <c r="F37" s="195"/>
    </row>
    <row r="38" spans="1:6" ht="15" customHeight="1" x14ac:dyDescent="0.2">
      <c r="A38" s="196" t="s">
        <v>1027</v>
      </c>
      <c r="B38" s="198">
        <v>1860.3</v>
      </c>
      <c r="C38" s="198">
        <v>1933.8</v>
      </c>
      <c r="D38" s="198">
        <v>1613.4</v>
      </c>
      <c r="E38" s="198">
        <v>2242.5</v>
      </c>
      <c r="F38" s="198">
        <v>2581.3000000000002</v>
      </c>
    </row>
    <row r="39" spans="1:6" ht="15" customHeight="1" x14ac:dyDescent="0.2">
      <c r="A39" s="202" t="s">
        <v>1050</v>
      </c>
      <c r="B39" s="198">
        <v>1860.3</v>
      </c>
      <c r="C39" s="198">
        <v>1933.8</v>
      </c>
      <c r="D39" s="198">
        <v>1613.4</v>
      </c>
      <c r="E39" s="198">
        <v>2242.5</v>
      </c>
      <c r="F39" s="198">
        <v>2581.3000000000002</v>
      </c>
    </row>
    <row r="40" spans="1:6" ht="15" customHeight="1" x14ac:dyDescent="0.2">
      <c r="A40" s="204" t="s">
        <v>1055</v>
      </c>
      <c r="B40" s="198">
        <v>1899.2</v>
      </c>
      <c r="C40" s="198">
        <v>2040</v>
      </c>
      <c r="D40" s="198">
        <v>1640.8</v>
      </c>
      <c r="E40" s="198">
        <v>2393.6999999999998</v>
      </c>
      <c r="F40" s="198">
        <v>2741.7</v>
      </c>
    </row>
    <row r="41" spans="1:6" ht="15" customHeight="1" x14ac:dyDescent="0.2">
      <c r="A41" s="204" t="s">
        <v>1060</v>
      </c>
      <c r="B41" s="200">
        <v>38.9</v>
      </c>
      <c r="C41" s="198">
        <v>106.2</v>
      </c>
      <c r="D41" s="200">
        <v>27.4</v>
      </c>
      <c r="E41" s="198">
        <v>151.19999999999999</v>
      </c>
      <c r="F41" s="198">
        <v>160.4</v>
      </c>
    </row>
    <row r="42" spans="1:6" ht="15" customHeight="1" x14ac:dyDescent="0.2">
      <c r="A42" s="202" t="s">
        <v>1065</v>
      </c>
      <c r="B42" s="198">
        <v>1899.2</v>
      </c>
      <c r="C42" s="198">
        <v>2040</v>
      </c>
      <c r="D42" s="198">
        <v>1640.8</v>
      </c>
      <c r="E42" s="198">
        <v>2393.6999999999998</v>
      </c>
      <c r="F42" s="198">
        <v>2741.7</v>
      </c>
    </row>
    <row r="43" spans="1:6" ht="15" customHeight="1" x14ac:dyDescent="0.2">
      <c r="A43" s="196" t="s">
        <v>1070</v>
      </c>
      <c r="B43" s="203">
        <v>-361.1</v>
      </c>
      <c r="C43" s="203">
        <v>-178</v>
      </c>
      <c r="D43" s="200">
        <v>10.199999999999999</v>
      </c>
      <c r="E43" s="203">
        <v>-200.1</v>
      </c>
      <c r="F43" s="198">
        <v>429.1</v>
      </c>
    </row>
    <row r="44" spans="1:6" ht="15" customHeight="1" x14ac:dyDescent="0.2">
      <c r="A44" s="202" t="s">
        <v>1075</v>
      </c>
      <c r="B44" s="198">
        <v>807</v>
      </c>
      <c r="C44" s="198">
        <v>374.2</v>
      </c>
      <c r="D44" s="200">
        <v>66.099999999999994</v>
      </c>
      <c r="E44" s="198">
        <v>540.9</v>
      </c>
      <c r="F44" s="198">
        <v>101.7</v>
      </c>
    </row>
    <row r="45" spans="1:6" ht="15" customHeight="1" x14ac:dyDescent="0.2">
      <c r="A45" s="202" t="s">
        <v>1080</v>
      </c>
      <c r="B45" s="198">
        <v>445.9</v>
      </c>
      <c r="C45" s="198">
        <v>196.2</v>
      </c>
      <c r="D45" s="200">
        <v>76.3</v>
      </c>
      <c r="E45" s="198">
        <v>340.8</v>
      </c>
      <c r="F45" s="198">
        <v>530.79999999999995</v>
      </c>
    </row>
    <row r="46" spans="1:6" ht="15" customHeight="1" x14ac:dyDescent="0.2">
      <c r="A46" s="196" t="s">
        <v>1085</v>
      </c>
      <c r="B46" s="203">
        <v>-456.7</v>
      </c>
      <c r="C46" s="201">
        <v>-53.9</v>
      </c>
      <c r="D46" s="200">
        <v>57.4</v>
      </c>
      <c r="E46" s="203">
        <v>-628.5</v>
      </c>
      <c r="F46" s="203">
        <v>-302.89999999999998</v>
      </c>
    </row>
    <row r="47" spans="1:6" ht="15" customHeight="1" x14ac:dyDescent="0.2">
      <c r="A47" s="205" t="s">
        <v>1090</v>
      </c>
      <c r="B47" s="207">
        <v>-2678.1</v>
      </c>
      <c r="C47" s="207">
        <v>-2165.6999999999998</v>
      </c>
      <c r="D47" s="207">
        <v>-1545.8</v>
      </c>
      <c r="E47" s="207">
        <v>-3071.1</v>
      </c>
      <c r="F47" s="207">
        <v>-2455.1</v>
      </c>
    </row>
    <row r="48" spans="1:6" ht="15" customHeight="1" x14ac:dyDescent="0.2">
      <c r="A48" s="194" t="s">
        <v>1095</v>
      </c>
      <c r="B48" s="195"/>
      <c r="C48" s="195"/>
      <c r="D48" s="195"/>
      <c r="E48" s="195"/>
      <c r="F48" s="195"/>
    </row>
    <row r="49" spans="1:6" ht="15" customHeight="1" x14ac:dyDescent="0.2">
      <c r="A49" s="196" t="s">
        <v>1100</v>
      </c>
      <c r="B49" s="198">
        <v>4168.2</v>
      </c>
      <c r="C49" s="198">
        <v>3918.6</v>
      </c>
      <c r="D49" s="198">
        <v>3752.9</v>
      </c>
      <c r="E49" s="198">
        <v>3581.9</v>
      </c>
      <c r="F49" s="198">
        <v>3255.9</v>
      </c>
    </row>
    <row r="50" spans="1:6" ht="15" customHeight="1" x14ac:dyDescent="0.2">
      <c r="A50" s="202" t="s">
        <v>1105</v>
      </c>
      <c r="B50" s="198">
        <v>4168.2</v>
      </c>
      <c r="C50" s="198">
        <v>3918.6</v>
      </c>
      <c r="D50" s="198">
        <v>3752.9</v>
      </c>
      <c r="E50" s="198">
        <v>3581.9</v>
      </c>
      <c r="F50" s="198">
        <v>3255.9</v>
      </c>
    </row>
    <row r="51" spans="1:6" ht="15" customHeight="1" x14ac:dyDescent="0.2">
      <c r="A51" s="196" t="s">
        <v>1110</v>
      </c>
      <c r="B51" s="203">
        <v>-3647.8</v>
      </c>
      <c r="C51" s="203">
        <v>-559.79999999999995</v>
      </c>
      <c r="D51" s="203">
        <v>-612.29999999999995</v>
      </c>
      <c r="E51" s="203">
        <v>-4625.7</v>
      </c>
      <c r="F51" s="203">
        <v>-4804.5</v>
      </c>
    </row>
    <row r="52" spans="1:6" ht="15" customHeight="1" x14ac:dyDescent="0.2">
      <c r="A52" s="202" t="s">
        <v>1115</v>
      </c>
      <c r="B52" s="203">
        <v>-3896</v>
      </c>
      <c r="C52" s="203">
        <v>-845.5</v>
      </c>
      <c r="D52" s="203">
        <v>-907.8</v>
      </c>
      <c r="E52" s="203">
        <v>-4976.2</v>
      </c>
      <c r="F52" s="203">
        <v>-5207.7</v>
      </c>
    </row>
    <row r="53" spans="1:6" ht="15" customHeight="1" x14ac:dyDescent="0.2">
      <c r="A53" s="204" t="s">
        <v>1120</v>
      </c>
      <c r="B53" s="203">
        <v>-3896</v>
      </c>
      <c r="C53" s="203">
        <v>-845.5</v>
      </c>
      <c r="D53" s="203">
        <v>-907.8</v>
      </c>
      <c r="E53" s="203">
        <v>-4976.2</v>
      </c>
      <c r="F53" s="203">
        <v>-5207.7</v>
      </c>
    </row>
    <row r="54" spans="1:6" ht="15" customHeight="1" x14ac:dyDescent="0.2">
      <c r="A54" s="208" t="s">
        <v>1125</v>
      </c>
      <c r="B54" s="198">
        <v>3896</v>
      </c>
      <c r="C54" s="198">
        <v>845.5</v>
      </c>
      <c r="D54" s="198">
        <v>907.8</v>
      </c>
      <c r="E54" s="198">
        <v>4976.2</v>
      </c>
      <c r="F54" s="198">
        <v>5207.7</v>
      </c>
    </row>
    <row r="55" spans="1:6" ht="15" customHeight="1" x14ac:dyDescent="0.2">
      <c r="A55" s="202" t="s">
        <v>1130</v>
      </c>
      <c r="B55" s="198">
        <v>248.2</v>
      </c>
      <c r="C55" s="198">
        <v>285.7</v>
      </c>
      <c r="D55" s="198">
        <v>295.5</v>
      </c>
      <c r="E55" s="198">
        <v>350.5</v>
      </c>
      <c r="F55" s="198">
        <v>403.2</v>
      </c>
    </row>
    <row r="56" spans="1:6" ht="15" customHeight="1" x14ac:dyDescent="0.2">
      <c r="A56" s="196" t="s">
        <v>1135</v>
      </c>
      <c r="B56" s="198">
        <v>1197.5999999999999</v>
      </c>
      <c r="C56" s="203">
        <v>-1070.5</v>
      </c>
      <c r="D56" s="198">
        <v>2238.1999999999998</v>
      </c>
      <c r="E56" s="198">
        <v>3236.3</v>
      </c>
      <c r="F56" s="198">
        <v>2130.8000000000002</v>
      </c>
    </row>
    <row r="57" spans="1:6" ht="15" customHeight="1" x14ac:dyDescent="0.2">
      <c r="A57" s="202" t="s">
        <v>1139</v>
      </c>
      <c r="B57" s="200">
        <v>25.5</v>
      </c>
      <c r="C57" s="200">
        <v>15.1</v>
      </c>
      <c r="D57" s="203">
        <v>-893.1</v>
      </c>
      <c r="E57" s="198">
        <v>799.2</v>
      </c>
      <c r="F57" s="200">
        <v>95.9</v>
      </c>
    </row>
    <row r="58" spans="1:6" ht="15" customHeight="1" x14ac:dyDescent="0.2">
      <c r="A58" s="202" t="s">
        <v>1142</v>
      </c>
      <c r="B58" s="198">
        <v>1172.0999999999999</v>
      </c>
      <c r="C58" s="203">
        <v>-1085.5999999999999</v>
      </c>
      <c r="D58" s="198">
        <v>3131.3</v>
      </c>
      <c r="E58" s="198">
        <v>2437.1</v>
      </c>
      <c r="F58" s="198">
        <v>2034.9</v>
      </c>
    </row>
    <row r="59" spans="1:6" ht="15" customHeight="1" x14ac:dyDescent="0.2">
      <c r="A59" s="204" t="s">
        <v>1145</v>
      </c>
      <c r="B59" s="198">
        <v>3374.5</v>
      </c>
      <c r="C59" s="198">
        <v>1154.4000000000001</v>
      </c>
      <c r="D59" s="198">
        <v>5543</v>
      </c>
      <c r="E59" s="198">
        <v>4499</v>
      </c>
      <c r="F59" s="198">
        <v>3794.5</v>
      </c>
    </row>
    <row r="60" spans="1:6" ht="15" customHeight="1" x14ac:dyDescent="0.2">
      <c r="A60" s="204" t="s">
        <v>1149</v>
      </c>
      <c r="B60" s="198">
        <v>2202.4</v>
      </c>
      <c r="C60" s="198">
        <v>2240</v>
      </c>
      <c r="D60" s="198">
        <v>2411.6999999999998</v>
      </c>
      <c r="E60" s="198">
        <v>2061.9</v>
      </c>
      <c r="F60" s="198">
        <v>1759.6</v>
      </c>
    </row>
    <row r="61" spans="1:6" ht="15" customHeight="1" x14ac:dyDescent="0.2">
      <c r="A61" s="196" t="s">
        <v>1153</v>
      </c>
      <c r="B61" s="200">
        <v>38.200000000000003</v>
      </c>
      <c r="C61" s="201">
        <v>-46.7</v>
      </c>
      <c r="D61" s="203">
        <v>-122</v>
      </c>
      <c r="E61" s="201">
        <v>-23.5</v>
      </c>
      <c r="F61" s="201">
        <v>-20</v>
      </c>
    </row>
    <row r="62" spans="1:6" ht="15" customHeight="1" x14ac:dyDescent="0.2">
      <c r="A62" s="205" t="s">
        <v>1157</v>
      </c>
      <c r="B62" s="207">
        <v>-6580.2</v>
      </c>
      <c r="C62" s="207">
        <v>-5595.6</v>
      </c>
      <c r="D62" s="207">
        <v>-2249</v>
      </c>
      <c r="E62" s="207">
        <v>-4994.8</v>
      </c>
      <c r="F62" s="207">
        <v>-5949.6</v>
      </c>
    </row>
    <row r="63" spans="1:6" ht="15" customHeight="1" x14ac:dyDescent="0.2">
      <c r="A63" s="194" t="s">
        <v>1162</v>
      </c>
      <c r="B63" s="195"/>
      <c r="C63" s="195"/>
      <c r="D63" s="195"/>
      <c r="E63" s="195"/>
      <c r="F63" s="195"/>
    </row>
    <row r="64" spans="1:6" ht="15" customHeight="1" x14ac:dyDescent="0.2">
      <c r="A64" s="196" t="s">
        <v>1167</v>
      </c>
      <c r="B64" s="203">
        <v>-253.8</v>
      </c>
      <c r="C64" s="203">
        <v>-120.1</v>
      </c>
      <c r="D64" s="200">
        <v>80.2</v>
      </c>
      <c r="E64" s="201">
        <v>-23.7</v>
      </c>
      <c r="F64" s="203">
        <v>-159.80000000000001</v>
      </c>
    </row>
    <row r="65" spans="1:6" ht="15" customHeight="1" x14ac:dyDescent="0.2">
      <c r="A65" s="194" t="s">
        <v>1172</v>
      </c>
      <c r="B65" s="195"/>
      <c r="C65" s="195"/>
      <c r="D65" s="195"/>
      <c r="E65" s="195"/>
      <c r="F65" s="195"/>
    </row>
    <row r="66" spans="1:6" ht="15" customHeight="1" x14ac:dyDescent="0.2">
      <c r="A66" s="205" t="s">
        <v>1032</v>
      </c>
      <c r="B66" s="207">
        <v>-2125.4</v>
      </c>
      <c r="C66" s="206">
        <v>1260.0999999999999</v>
      </c>
      <c r="D66" s="206">
        <v>2550.6</v>
      </c>
      <c r="E66" s="209">
        <v>32.5</v>
      </c>
      <c r="F66" s="207">
        <v>-1597.8</v>
      </c>
    </row>
    <row r="67" spans="1:6" ht="15" customHeight="1" x14ac:dyDescent="0.2">
      <c r="A67" s="202" t="s">
        <v>1180</v>
      </c>
      <c r="B67" s="203">
        <v>-2125.4</v>
      </c>
      <c r="C67" s="198">
        <v>1260.0999999999999</v>
      </c>
      <c r="D67" s="198">
        <v>2550.6</v>
      </c>
      <c r="E67" s="200">
        <v>32.5</v>
      </c>
      <c r="F67" s="203">
        <v>-1597.8</v>
      </c>
    </row>
    <row r="68" spans="1:6" ht="15" customHeight="1" x14ac:dyDescent="0.2">
      <c r="A68" s="196" t="s">
        <v>1185</v>
      </c>
      <c r="B68" s="198">
        <v>4709.2</v>
      </c>
      <c r="C68" s="198">
        <v>3449.1</v>
      </c>
      <c r="D68" s="198">
        <v>898.5</v>
      </c>
      <c r="E68" s="198">
        <v>866</v>
      </c>
      <c r="F68" s="198">
        <v>2463.8000000000002</v>
      </c>
    </row>
    <row r="69" spans="1:6" ht="15" customHeight="1" x14ac:dyDescent="0.2">
      <c r="A69" s="196" t="s">
        <v>1188</v>
      </c>
      <c r="B69" s="198">
        <v>2583.8000000000002</v>
      </c>
      <c r="C69" s="198">
        <v>4709.2</v>
      </c>
      <c r="D69" s="198">
        <v>3449.1</v>
      </c>
      <c r="E69" s="198">
        <v>898.5</v>
      </c>
      <c r="F69" s="198">
        <v>866</v>
      </c>
    </row>
    <row r="70" spans="1:6" ht="15" customHeight="1" x14ac:dyDescent="0.2">
      <c r="A70" s="194" t="s">
        <v>1192</v>
      </c>
      <c r="B70" s="195"/>
      <c r="C70" s="195"/>
      <c r="D70" s="195"/>
      <c r="E70" s="195"/>
      <c r="F70" s="195"/>
    </row>
    <row r="71" spans="1:6" ht="15" customHeight="1" x14ac:dyDescent="0.2">
      <c r="A71" s="196" t="s">
        <v>1196</v>
      </c>
      <c r="B71" s="198">
        <v>3023.5</v>
      </c>
      <c r="C71" s="198">
        <v>2403.9</v>
      </c>
      <c r="D71" s="198">
        <v>1441.9</v>
      </c>
      <c r="E71" s="198">
        <v>1589.7</v>
      </c>
      <c r="F71" s="198">
        <v>1734.4</v>
      </c>
    </row>
    <row r="72" spans="1:6" ht="15" customHeight="1" x14ac:dyDescent="0.2">
      <c r="A72" s="196" t="s">
        <v>1199</v>
      </c>
      <c r="B72" s="198">
        <v>1183.5</v>
      </c>
      <c r="C72" s="198">
        <v>1197.3</v>
      </c>
      <c r="D72" s="198">
        <v>1136</v>
      </c>
      <c r="E72" s="198">
        <v>1066.5</v>
      </c>
      <c r="F72" s="198">
        <v>959.6</v>
      </c>
    </row>
    <row r="73" spans="1:6" ht="15" customHeight="1" x14ac:dyDescent="0.2">
      <c r="A73" s="196" t="s">
        <v>1203</v>
      </c>
      <c r="B73" s="198">
        <v>8031.3</v>
      </c>
      <c r="C73" s="198">
        <v>8687.2999999999993</v>
      </c>
      <c r="D73" s="198">
        <v>6477.3</v>
      </c>
      <c r="E73" s="198">
        <v>7823.6</v>
      </c>
      <c r="F73" s="198">
        <v>7439.4</v>
      </c>
    </row>
    <row r="74" spans="1:6" ht="15" customHeight="1" x14ac:dyDescent="0.2">
      <c r="A74" s="196" t="s">
        <v>1082</v>
      </c>
      <c r="B74" s="198">
        <v>5500</v>
      </c>
      <c r="C74" s="198">
        <v>7100</v>
      </c>
      <c r="D74" s="198">
        <v>4624.3999999999996</v>
      </c>
      <c r="E74" s="197"/>
      <c r="F74" s="197"/>
    </row>
    <row r="75" spans="1:6" ht="15" customHeight="1" x14ac:dyDescent="0.2">
      <c r="A75" s="196" t="s">
        <v>1208</v>
      </c>
      <c r="B75" s="198">
        <v>8064.2</v>
      </c>
      <c r="C75" s="198">
        <v>4764.1000000000004</v>
      </c>
      <c r="D75" s="198">
        <v>4660.7</v>
      </c>
      <c r="E75" s="198">
        <v>8558.1</v>
      </c>
      <c r="F75" s="198">
        <v>8463.6</v>
      </c>
    </row>
    <row r="76" spans="1:6" ht="15" customHeight="1" x14ac:dyDescent="0.2">
      <c r="A76" s="196" t="s">
        <v>1212</v>
      </c>
      <c r="B76" s="198">
        <v>3896</v>
      </c>
      <c r="C76" s="198">
        <v>845.5</v>
      </c>
      <c r="D76" s="198">
        <v>907.8</v>
      </c>
      <c r="E76" s="198">
        <v>4976.2</v>
      </c>
      <c r="F76" s="198">
        <v>5207.7</v>
      </c>
    </row>
    <row r="77" spans="1:6" ht="15" customHeight="1" x14ac:dyDescent="0.2">
      <c r="A77" s="196" t="s">
        <v>1216</v>
      </c>
      <c r="B77" s="198">
        <v>1870.6</v>
      </c>
      <c r="C77" s="198">
        <v>1868.1</v>
      </c>
      <c r="D77" s="198">
        <v>1751.4</v>
      </c>
      <c r="E77" s="198">
        <v>1617.9</v>
      </c>
      <c r="F77" s="198">
        <v>1482</v>
      </c>
    </row>
    <row r="78" spans="1:6" ht="15" customHeight="1" x14ac:dyDescent="0.2">
      <c r="A78" s="196" t="s">
        <v>1219</v>
      </c>
      <c r="B78" s="198">
        <v>6724</v>
      </c>
      <c r="C78" s="198">
        <v>6137.2</v>
      </c>
      <c r="D78" s="198">
        <v>6890</v>
      </c>
      <c r="E78" s="198">
        <v>9115.9</v>
      </c>
      <c r="F78" s="198">
        <v>6516.2</v>
      </c>
    </row>
    <row r="79" spans="1:6" ht="15" customHeight="1" x14ac:dyDescent="0.2">
      <c r="A79" s="196" t="s">
        <v>1037</v>
      </c>
      <c r="B79" s="198">
        <v>1319.3</v>
      </c>
      <c r="C79" s="198">
        <v>3182.9</v>
      </c>
      <c r="D79" s="198">
        <v>871.5</v>
      </c>
      <c r="E79" s="198">
        <v>2146.5</v>
      </c>
      <c r="F79" s="198">
        <v>969.1</v>
      </c>
    </row>
    <row r="80" spans="1:6" ht="15" customHeight="1" x14ac:dyDescent="0.2">
      <c r="A80" s="196" t="s">
        <v>1122</v>
      </c>
      <c r="B80" s="198">
        <v>5487.5</v>
      </c>
      <c r="C80" s="198">
        <v>7101.5</v>
      </c>
      <c r="D80" s="198">
        <v>4624.3999999999996</v>
      </c>
      <c r="E80" s="198">
        <v>5728.4</v>
      </c>
      <c r="F80" s="198">
        <v>4225</v>
      </c>
    </row>
    <row r="81" spans="1:6" ht="15" customHeight="1" x14ac:dyDescent="0.2">
      <c r="A81" s="196" t="s">
        <v>1228</v>
      </c>
      <c r="B81" s="198">
        <v>4168.2</v>
      </c>
      <c r="C81" s="198">
        <v>3918.6</v>
      </c>
      <c r="D81" s="198">
        <v>3752.9</v>
      </c>
      <c r="E81" s="198">
        <v>3581.9</v>
      </c>
      <c r="F81" s="198">
        <v>3255.9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6A1C53-0721-964C-B8A2-B0FE319BE789}">
  <dimension ref="A1:F67"/>
  <sheetViews>
    <sheetView workbookViewId="0">
      <selection activeCell="E1" sqref="E1:E1048576"/>
    </sheetView>
  </sheetViews>
  <sheetFormatPr baseColWidth="10" defaultRowHeight="15" x14ac:dyDescent="0.2"/>
  <cols>
    <col min="1" max="1" width="25.1640625" bestFit="1" customWidth="1"/>
    <col min="2" max="2" width="22.83203125" bestFit="1" customWidth="1"/>
    <col min="3" max="6" width="8.83203125" bestFit="1" customWidth="1"/>
  </cols>
  <sheetData>
    <row r="1" spans="1:6" ht="16" thickBot="1" x14ac:dyDescent="0.25">
      <c r="A1" s="182" t="s">
        <v>925</v>
      </c>
      <c r="B1" s="183"/>
      <c r="C1" s="183"/>
      <c r="D1" s="183"/>
      <c r="E1" s="183"/>
      <c r="F1" s="183"/>
    </row>
    <row r="2" spans="1:6" ht="16" thickTop="1" x14ac:dyDescent="0.2">
      <c r="A2" s="184" t="s">
        <v>926</v>
      </c>
      <c r="B2" s="185" t="s">
        <v>927</v>
      </c>
    </row>
    <row r="3" spans="1:6" x14ac:dyDescent="0.2">
      <c r="A3" s="184" t="s">
        <v>928</v>
      </c>
      <c r="B3" s="184" t="s">
        <v>929</v>
      </c>
    </row>
    <row r="4" spans="1:6" x14ac:dyDescent="0.2">
      <c r="A4" s="184" t="s">
        <v>930</v>
      </c>
      <c r="B4" s="184" t="s">
        <v>929</v>
      </c>
    </row>
    <row r="5" spans="1:6" x14ac:dyDescent="0.2">
      <c r="A5" s="184" t="s">
        <v>931</v>
      </c>
      <c r="B5" s="184" t="s">
        <v>932</v>
      </c>
    </row>
    <row r="6" spans="1:6" x14ac:dyDescent="0.2">
      <c r="A6" s="184" t="s">
        <v>933</v>
      </c>
      <c r="B6" s="184" t="s">
        <v>934</v>
      </c>
    </row>
    <row r="7" spans="1:6" x14ac:dyDescent="0.2">
      <c r="A7" s="184" t="s">
        <v>935</v>
      </c>
      <c r="B7" s="184" t="s">
        <v>936</v>
      </c>
    </row>
    <row r="8" spans="1:6" x14ac:dyDescent="0.2">
      <c r="A8" s="184" t="s">
        <v>937</v>
      </c>
      <c r="B8" s="184" t="s">
        <v>938</v>
      </c>
    </row>
    <row r="9" spans="1:6" x14ac:dyDescent="0.2">
      <c r="A9" s="184" t="s">
        <v>939</v>
      </c>
      <c r="B9" s="184" t="s">
        <v>940</v>
      </c>
    </row>
    <row r="10" spans="1:6" x14ac:dyDescent="0.2">
      <c r="A10" s="184" t="s">
        <v>941</v>
      </c>
      <c r="B10" s="186">
        <v>45236.584136493097</v>
      </c>
    </row>
    <row r="11" spans="1:6" x14ac:dyDescent="0.2">
      <c r="A11" s="187" t="s">
        <v>942</v>
      </c>
      <c r="B11" s="188" t="s">
        <v>1415</v>
      </c>
      <c r="C11" s="188" t="s">
        <v>1416</v>
      </c>
      <c r="D11" s="188" t="s">
        <v>1417</v>
      </c>
      <c r="E11" s="188" t="s">
        <v>1418</v>
      </c>
      <c r="F11" s="188" t="s">
        <v>1419</v>
      </c>
    </row>
    <row r="12" spans="1:6" x14ac:dyDescent="0.2">
      <c r="A12" s="189" t="s">
        <v>943</v>
      </c>
      <c r="B12" s="190">
        <v>44926</v>
      </c>
      <c r="C12" s="190">
        <v>44561</v>
      </c>
      <c r="D12" s="190">
        <v>44196</v>
      </c>
      <c r="E12" s="190">
        <v>43830</v>
      </c>
      <c r="F12" s="190">
        <v>43465</v>
      </c>
    </row>
    <row r="13" spans="1:6" x14ac:dyDescent="0.2">
      <c r="A13" s="189" t="s">
        <v>949</v>
      </c>
      <c r="B13" s="190">
        <v>44926</v>
      </c>
      <c r="C13" s="190">
        <v>44561</v>
      </c>
      <c r="D13" s="190">
        <v>44196</v>
      </c>
      <c r="E13" s="190">
        <v>44196</v>
      </c>
      <c r="F13" s="190">
        <v>44196</v>
      </c>
    </row>
    <row r="14" spans="1:6" x14ac:dyDescent="0.2">
      <c r="A14" s="189" t="s">
        <v>950</v>
      </c>
      <c r="B14" s="191" t="s">
        <v>951</v>
      </c>
      <c r="C14" s="191" t="s">
        <v>951</v>
      </c>
      <c r="D14" s="191" t="s">
        <v>951</v>
      </c>
      <c r="E14" s="191" t="s">
        <v>951</v>
      </c>
      <c r="F14" s="191" t="s">
        <v>951</v>
      </c>
    </row>
    <row r="15" spans="1:6" ht="30" x14ac:dyDescent="0.2">
      <c r="A15" s="189" t="s">
        <v>952</v>
      </c>
      <c r="B15" s="191" t="s">
        <v>953</v>
      </c>
      <c r="C15" s="191" t="s">
        <v>953</v>
      </c>
      <c r="D15" s="191" t="s">
        <v>953</v>
      </c>
      <c r="E15" s="191" t="s">
        <v>953</v>
      </c>
      <c r="F15" s="191" t="s">
        <v>953</v>
      </c>
    </row>
    <row r="17" spans="1:6" ht="60" x14ac:dyDescent="0.2">
      <c r="A17" s="192" t="s">
        <v>960</v>
      </c>
      <c r="B17" s="187"/>
      <c r="C17" s="187"/>
      <c r="D17" s="187"/>
      <c r="E17" s="187"/>
      <c r="F17" s="187"/>
    </row>
    <row r="18" spans="1:6" x14ac:dyDescent="0.2">
      <c r="A18" s="192" t="s">
        <v>961</v>
      </c>
      <c r="B18" s="193" t="s">
        <v>944</v>
      </c>
      <c r="C18" s="193" t="s">
        <v>945</v>
      </c>
      <c r="D18" s="193" t="s">
        <v>946</v>
      </c>
      <c r="E18" s="193" t="s">
        <v>947</v>
      </c>
      <c r="F18" s="193" t="s">
        <v>948</v>
      </c>
    </row>
    <row r="19" spans="1:6" ht="30" x14ac:dyDescent="0.2">
      <c r="A19" s="194" t="s">
        <v>965</v>
      </c>
      <c r="B19" s="195"/>
      <c r="C19" s="195"/>
      <c r="D19" s="195"/>
      <c r="E19" s="195"/>
      <c r="F19" s="195"/>
    </row>
    <row r="20" spans="1:6" ht="30" x14ac:dyDescent="0.2">
      <c r="A20" s="196" t="s">
        <v>965</v>
      </c>
      <c r="B20" s="197">
        <v>226335.37</v>
      </c>
      <c r="C20" s="197">
        <v>231227.58</v>
      </c>
      <c r="D20" s="197">
        <v>193877.22</v>
      </c>
      <c r="E20" s="197">
        <v>182083.47</v>
      </c>
      <c r="F20" s="197">
        <v>166928.23000000001</v>
      </c>
    </row>
    <row r="21" spans="1:6" ht="45" x14ac:dyDescent="0.2">
      <c r="A21" s="196" t="s">
        <v>974</v>
      </c>
      <c r="B21" s="197">
        <v>200090.37</v>
      </c>
      <c r="C21" s="197">
        <v>187680.14</v>
      </c>
      <c r="D21" s="197">
        <v>166568.51999999999</v>
      </c>
      <c r="E21" s="197">
        <v>152775.43</v>
      </c>
      <c r="F21" s="197">
        <v>137140.54999999999</v>
      </c>
    </row>
    <row r="22" spans="1:6" ht="30" x14ac:dyDescent="0.2">
      <c r="A22" s="194" t="s">
        <v>979</v>
      </c>
      <c r="B22" s="195"/>
      <c r="C22" s="195"/>
      <c r="D22" s="195"/>
      <c r="E22" s="195"/>
      <c r="F22" s="195"/>
    </row>
    <row r="23" spans="1:6" ht="30" x14ac:dyDescent="0.2">
      <c r="A23" s="196" t="s">
        <v>979</v>
      </c>
      <c r="B23" s="197">
        <v>193015.67</v>
      </c>
      <c r="C23" s="197">
        <v>200314.08</v>
      </c>
      <c r="D23" s="197">
        <v>159885.92000000001</v>
      </c>
      <c r="E23" s="197">
        <v>148818.76999999999</v>
      </c>
      <c r="F23" s="197">
        <v>136890.53</v>
      </c>
    </row>
    <row r="24" spans="1:6" ht="60" x14ac:dyDescent="0.2">
      <c r="A24" s="196" t="s">
        <v>987</v>
      </c>
      <c r="B24" s="197">
        <v>167784.99</v>
      </c>
      <c r="C24" s="197">
        <v>156624.18</v>
      </c>
      <c r="D24" s="197">
        <v>136777.68</v>
      </c>
      <c r="E24" s="197">
        <v>126496.43</v>
      </c>
      <c r="F24" s="197">
        <v>114970.51</v>
      </c>
    </row>
    <row r="25" spans="1:6" x14ac:dyDescent="0.2">
      <c r="A25" s="194" t="s">
        <v>992</v>
      </c>
      <c r="B25" s="195"/>
      <c r="C25" s="195"/>
      <c r="D25" s="195"/>
      <c r="E25" s="195"/>
      <c r="F25" s="195"/>
    </row>
    <row r="26" spans="1:6" ht="30" x14ac:dyDescent="0.2">
      <c r="A26" s="196" t="s">
        <v>996</v>
      </c>
      <c r="B26" s="198">
        <v>263.52999999999997</v>
      </c>
      <c r="C26" s="198">
        <v>268.07</v>
      </c>
      <c r="D26" s="198">
        <v>214.58</v>
      </c>
      <c r="E26" s="198">
        <v>197.61</v>
      </c>
      <c r="F26" s="198">
        <v>177.57</v>
      </c>
    </row>
    <row r="27" spans="1:6" ht="60" x14ac:dyDescent="0.2">
      <c r="A27" s="196" t="s">
        <v>1000</v>
      </c>
      <c r="B27" s="198">
        <v>224.27</v>
      </c>
      <c r="C27" s="198">
        <v>205.99</v>
      </c>
      <c r="D27" s="198">
        <v>176.72</v>
      </c>
      <c r="E27" s="198">
        <v>157.43</v>
      </c>
      <c r="F27" s="198">
        <v>136.65</v>
      </c>
    </row>
    <row r="28" spans="1:6" x14ac:dyDescent="0.2">
      <c r="A28" s="194" t="s">
        <v>1004</v>
      </c>
      <c r="B28" s="195"/>
      <c r="C28" s="195"/>
      <c r="D28" s="195"/>
      <c r="E28" s="195"/>
      <c r="F28" s="195"/>
    </row>
    <row r="29" spans="1:6" ht="30" x14ac:dyDescent="0.2">
      <c r="A29" s="196" t="s">
        <v>1008</v>
      </c>
      <c r="B29" s="199">
        <v>2.81</v>
      </c>
      <c r="C29" s="199">
        <v>3.52</v>
      </c>
      <c r="D29" s="199">
        <v>2.87</v>
      </c>
      <c r="E29" s="199">
        <v>3.79</v>
      </c>
      <c r="F29" s="199">
        <v>3.03</v>
      </c>
    </row>
    <row r="30" spans="1:6" ht="60" x14ac:dyDescent="0.2">
      <c r="A30" s="196" t="s">
        <v>1013</v>
      </c>
      <c r="B30" s="199">
        <v>3.2</v>
      </c>
      <c r="C30" s="199">
        <v>3.21</v>
      </c>
      <c r="D30" s="199">
        <v>3.22</v>
      </c>
      <c r="E30" s="199">
        <v>3.47</v>
      </c>
      <c r="F30" s="199">
        <v>3.52</v>
      </c>
    </row>
    <row r="31" spans="1:6" x14ac:dyDescent="0.2">
      <c r="A31" s="194" t="s">
        <v>63</v>
      </c>
      <c r="B31" s="195"/>
      <c r="C31" s="195"/>
      <c r="D31" s="195"/>
      <c r="E31" s="195"/>
      <c r="F31" s="195"/>
    </row>
    <row r="32" spans="1:6" ht="75" x14ac:dyDescent="0.2">
      <c r="A32" s="196" t="s">
        <v>1022</v>
      </c>
      <c r="B32" s="199">
        <v>2.15</v>
      </c>
      <c r="C32" s="199">
        <v>1.96</v>
      </c>
      <c r="D32" s="199">
        <v>2.35</v>
      </c>
      <c r="E32" s="199">
        <v>2.39</v>
      </c>
      <c r="F32" s="199">
        <v>2.36</v>
      </c>
    </row>
    <row r="33" spans="1:6" ht="90" x14ac:dyDescent="0.2">
      <c r="A33" s="196" t="s">
        <v>1026</v>
      </c>
      <c r="B33" s="199">
        <v>2.2200000000000002</v>
      </c>
      <c r="C33" s="199">
        <v>2.2400000000000002</v>
      </c>
      <c r="D33" s="199">
        <v>2.42</v>
      </c>
      <c r="E33" s="199">
        <v>2.52</v>
      </c>
      <c r="F33" s="199">
        <v>2.69</v>
      </c>
    </row>
    <row r="34" spans="1:6" ht="75" x14ac:dyDescent="0.2">
      <c r="A34" s="196" t="s">
        <v>1031</v>
      </c>
      <c r="B34" s="199">
        <v>2.15</v>
      </c>
      <c r="C34" s="199">
        <v>1.96</v>
      </c>
      <c r="D34" s="199">
        <v>2.35</v>
      </c>
      <c r="E34" s="199">
        <v>2.39</v>
      </c>
      <c r="F34" s="199">
        <v>2.36</v>
      </c>
    </row>
    <row r="35" spans="1:6" ht="90" x14ac:dyDescent="0.2">
      <c r="A35" s="196" t="s">
        <v>1036</v>
      </c>
      <c r="B35" s="199">
        <v>2.2200000000000002</v>
      </c>
      <c r="C35" s="199">
        <v>2.2400000000000002</v>
      </c>
      <c r="D35" s="199">
        <v>2.42</v>
      </c>
      <c r="E35" s="199">
        <v>2.52</v>
      </c>
      <c r="F35" s="199">
        <v>2.69</v>
      </c>
    </row>
    <row r="36" spans="1:6" x14ac:dyDescent="0.2">
      <c r="A36" s="194" t="s">
        <v>1039</v>
      </c>
      <c r="B36" s="195"/>
      <c r="C36" s="195"/>
      <c r="D36" s="195"/>
      <c r="E36" s="195"/>
      <c r="F36" s="195"/>
    </row>
    <row r="37" spans="1:6" ht="75" x14ac:dyDescent="0.2">
      <c r="A37" s="196" t="s">
        <v>1044</v>
      </c>
      <c r="B37" s="197"/>
      <c r="C37" s="197"/>
      <c r="D37" s="197"/>
      <c r="E37" s="197"/>
      <c r="F37" s="198">
        <v>110.19</v>
      </c>
    </row>
    <row r="38" spans="1:6" x14ac:dyDescent="0.2">
      <c r="A38" s="194" t="s">
        <v>1047</v>
      </c>
      <c r="B38" s="195"/>
      <c r="C38" s="195"/>
      <c r="D38" s="195"/>
      <c r="E38" s="195"/>
      <c r="F38" s="195"/>
    </row>
    <row r="39" spans="1:6" ht="90" x14ac:dyDescent="0.2">
      <c r="A39" s="196" t="s">
        <v>1051</v>
      </c>
      <c r="B39" s="200">
        <v>8.43</v>
      </c>
      <c r="C39" s="200">
        <v>8.68</v>
      </c>
      <c r="D39" s="200">
        <v>8.3800000000000008</v>
      </c>
      <c r="E39" s="200">
        <v>7.07</v>
      </c>
      <c r="F39" s="200">
        <v>6.56</v>
      </c>
    </row>
    <row r="40" spans="1:6" ht="105" x14ac:dyDescent="0.2">
      <c r="A40" s="196" t="s">
        <v>1056</v>
      </c>
      <c r="B40" s="200">
        <v>7.85</v>
      </c>
      <c r="C40" s="200">
        <v>7.38</v>
      </c>
      <c r="D40" s="200">
        <v>6.44</v>
      </c>
      <c r="E40" s="200">
        <v>5.68</v>
      </c>
      <c r="F40" s="200">
        <v>4.9400000000000004</v>
      </c>
    </row>
    <row r="41" spans="1:6" x14ac:dyDescent="0.2">
      <c r="A41" s="194" t="s">
        <v>1061</v>
      </c>
      <c r="B41" s="195"/>
      <c r="C41" s="195"/>
      <c r="D41" s="195"/>
      <c r="E41" s="195"/>
      <c r="F41" s="195"/>
    </row>
    <row r="42" spans="1:6" ht="45" x14ac:dyDescent="0.2">
      <c r="A42" s="196" t="s">
        <v>1066</v>
      </c>
      <c r="B42" s="200">
        <v>35.6</v>
      </c>
      <c r="C42" s="200">
        <v>28.38</v>
      </c>
      <c r="D42" s="200">
        <v>34.81</v>
      </c>
      <c r="E42" s="200">
        <v>26.39</v>
      </c>
      <c r="F42" s="200">
        <v>33.020000000000003</v>
      </c>
    </row>
    <row r="43" spans="1:6" ht="60" x14ac:dyDescent="0.2">
      <c r="A43" s="196" t="s">
        <v>1071</v>
      </c>
      <c r="B43" s="200">
        <v>31.25</v>
      </c>
      <c r="C43" s="200">
        <v>31.2</v>
      </c>
      <c r="D43" s="200">
        <v>31.02</v>
      </c>
      <c r="E43" s="200">
        <v>28.81</v>
      </c>
      <c r="F43" s="200">
        <v>28.42</v>
      </c>
    </row>
    <row r="44" spans="1:6" ht="30" x14ac:dyDescent="0.2">
      <c r="A44" s="194" t="s">
        <v>1076</v>
      </c>
      <c r="B44" s="195"/>
      <c r="C44" s="195"/>
      <c r="D44" s="195"/>
      <c r="E44" s="195"/>
      <c r="F44" s="195"/>
    </row>
    <row r="45" spans="1:6" ht="45" x14ac:dyDescent="0.2">
      <c r="A45" s="196" t="s">
        <v>1081</v>
      </c>
      <c r="B45" s="200">
        <v>24.27</v>
      </c>
      <c r="C45" s="200">
        <v>21.41</v>
      </c>
      <c r="D45" s="200">
        <v>24.83</v>
      </c>
      <c r="E45" s="200">
        <v>19.559999999999999</v>
      </c>
      <c r="F45" s="200">
        <v>18.649999999999999</v>
      </c>
    </row>
    <row r="46" spans="1:6" ht="60" x14ac:dyDescent="0.2">
      <c r="A46" s="196" t="s">
        <v>1086</v>
      </c>
      <c r="B46" s="200">
        <v>21.71</v>
      </c>
      <c r="C46" s="200">
        <v>20.73</v>
      </c>
      <c r="D46" s="200">
        <v>19.920000000000002</v>
      </c>
      <c r="E46" s="200">
        <v>18.670000000000002</v>
      </c>
      <c r="F46" s="200">
        <v>17.72</v>
      </c>
    </row>
    <row r="47" spans="1:6" ht="30" x14ac:dyDescent="0.2">
      <c r="A47" s="194" t="s">
        <v>1091</v>
      </c>
      <c r="B47" s="195"/>
      <c r="C47" s="195"/>
      <c r="D47" s="195"/>
      <c r="E47" s="195"/>
      <c r="F47" s="195"/>
    </row>
    <row r="48" spans="1:6" ht="120" x14ac:dyDescent="0.2">
      <c r="A48" s="196" t="s">
        <v>1096</v>
      </c>
      <c r="B48" s="200">
        <v>31.62</v>
      </c>
      <c r="C48" s="200">
        <v>26.71</v>
      </c>
      <c r="D48" s="200">
        <v>34.03</v>
      </c>
      <c r="E48" s="200">
        <v>24.74</v>
      </c>
      <c r="F48" s="200">
        <v>23.25</v>
      </c>
    </row>
    <row r="49" spans="1:6" ht="135" x14ac:dyDescent="0.2">
      <c r="A49" s="196" t="s">
        <v>1101</v>
      </c>
      <c r="B49" s="200">
        <v>27.83</v>
      </c>
      <c r="C49" s="200">
        <v>26.28</v>
      </c>
      <c r="D49" s="200">
        <v>25.54</v>
      </c>
      <c r="E49" s="200">
        <v>23.79</v>
      </c>
      <c r="F49" s="200">
        <v>22.83</v>
      </c>
    </row>
    <row r="50" spans="1:6" ht="45" x14ac:dyDescent="0.2">
      <c r="A50" s="194" t="s">
        <v>1106</v>
      </c>
      <c r="B50" s="195"/>
      <c r="C50" s="195"/>
      <c r="D50" s="195"/>
      <c r="E50" s="195"/>
      <c r="F50" s="195"/>
    </row>
    <row r="51" spans="1:6" ht="105" x14ac:dyDescent="0.2">
      <c r="A51" s="196" t="s">
        <v>1111</v>
      </c>
      <c r="B51" s="200">
        <v>25.49</v>
      </c>
      <c r="C51" s="200">
        <v>28.13</v>
      </c>
      <c r="D51" s="200">
        <v>36.25</v>
      </c>
      <c r="E51" s="200">
        <v>24.96</v>
      </c>
      <c r="F51" s="200">
        <v>23.54</v>
      </c>
    </row>
    <row r="52" spans="1:6" ht="120" x14ac:dyDescent="0.2">
      <c r="A52" s="196" t="s">
        <v>1116</v>
      </c>
      <c r="B52" s="197"/>
      <c r="C52" s="197"/>
      <c r="D52" s="197"/>
      <c r="E52" s="197"/>
      <c r="F52" s="198">
        <v>110.19</v>
      </c>
    </row>
    <row r="53" spans="1:6" x14ac:dyDescent="0.2">
      <c r="A53" s="194" t="s">
        <v>1121</v>
      </c>
      <c r="B53" s="195"/>
      <c r="C53" s="195"/>
      <c r="D53" s="195"/>
      <c r="E53" s="195"/>
      <c r="F53" s="195"/>
    </row>
    <row r="54" spans="1:6" ht="30" x14ac:dyDescent="0.2">
      <c r="A54" s="196" t="s">
        <v>1126</v>
      </c>
      <c r="B54" s="201">
        <v>-1.86</v>
      </c>
      <c r="C54" s="200">
        <v>0.45</v>
      </c>
      <c r="D54" s="201">
        <v>-1.62</v>
      </c>
      <c r="E54" s="200">
        <v>5.39</v>
      </c>
      <c r="F54" s="200">
        <v>4.09</v>
      </c>
    </row>
    <row r="55" spans="1:6" ht="45" x14ac:dyDescent="0.2">
      <c r="A55" s="196" t="s">
        <v>1131</v>
      </c>
      <c r="B55" s="200">
        <v>9.61</v>
      </c>
      <c r="C55" s="200">
        <v>2.02</v>
      </c>
      <c r="D55" s="200">
        <v>4.53</v>
      </c>
      <c r="E55" s="200">
        <v>2.2400000000000002</v>
      </c>
      <c r="F55" s="200">
        <v>3.47</v>
      </c>
    </row>
    <row r="56" spans="1:6" x14ac:dyDescent="0.2">
      <c r="A56" s="194" t="s">
        <v>1136</v>
      </c>
      <c r="B56" s="195"/>
      <c r="C56" s="195"/>
      <c r="D56" s="195"/>
      <c r="E56" s="195"/>
      <c r="F56" s="195"/>
    </row>
    <row r="57" spans="1:6" ht="90" x14ac:dyDescent="0.2">
      <c r="A57" s="196" t="s">
        <v>1140</v>
      </c>
      <c r="B57" s="200">
        <v>9.76</v>
      </c>
      <c r="C57" s="200">
        <v>9.9600000000000009</v>
      </c>
      <c r="D57" s="200">
        <v>10.09</v>
      </c>
      <c r="E57" s="200">
        <v>8.52</v>
      </c>
      <c r="F57" s="200">
        <v>7.85</v>
      </c>
    </row>
    <row r="58" spans="1:6" ht="105" x14ac:dyDescent="0.2">
      <c r="A58" s="196" t="s">
        <v>1143</v>
      </c>
      <c r="B58" s="200">
        <v>9.24</v>
      </c>
      <c r="C58" s="200">
        <v>8.6999999999999993</v>
      </c>
      <c r="D58" s="200">
        <v>7.62</v>
      </c>
      <c r="E58" s="200">
        <v>6.61</v>
      </c>
      <c r="F58" s="200">
        <v>5.64</v>
      </c>
    </row>
    <row r="59" spans="1:6" x14ac:dyDescent="0.2">
      <c r="A59" s="194" t="s">
        <v>1146</v>
      </c>
      <c r="B59" s="195"/>
      <c r="C59" s="195"/>
      <c r="D59" s="195"/>
      <c r="E59" s="195"/>
      <c r="F59" s="195"/>
    </row>
    <row r="60" spans="1:6" ht="150" x14ac:dyDescent="0.2">
      <c r="A60" s="196" t="s">
        <v>1150</v>
      </c>
      <c r="B60" s="200">
        <v>18.53</v>
      </c>
      <c r="C60" s="200">
        <v>19.690000000000001</v>
      </c>
      <c r="D60" s="200">
        <v>21.64</v>
      </c>
      <c r="E60" s="200">
        <v>17.23</v>
      </c>
      <c r="F60" s="200">
        <v>16.5</v>
      </c>
    </row>
    <row r="61" spans="1:6" ht="165" x14ac:dyDescent="0.2">
      <c r="A61" s="196" t="s">
        <v>1154</v>
      </c>
      <c r="B61" s="200">
        <v>18.670000000000002</v>
      </c>
      <c r="C61" s="200">
        <v>18.39</v>
      </c>
      <c r="D61" s="200">
        <v>17.13</v>
      </c>
      <c r="E61" s="200">
        <v>15.74</v>
      </c>
      <c r="F61" s="200">
        <v>14.42</v>
      </c>
    </row>
    <row r="62" spans="1:6" x14ac:dyDescent="0.2">
      <c r="A62" s="194" t="s">
        <v>1158</v>
      </c>
      <c r="B62" s="195"/>
      <c r="C62" s="195"/>
      <c r="D62" s="195"/>
      <c r="E62" s="195"/>
      <c r="F62" s="195"/>
    </row>
    <row r="63" spans="1:6" ht="90" x14ac:dyDescent="0.2">
      <c r="A63" s="196" t="s">
        <v>1163</v>
      </c>
      <c r="B63" s="200">
        <v>30.64</v>
      </c>
      <c r="C63" s="200">
        <v>25.29</v>
      </c>
      <c r="D63" s="200">
        <v>30.95</v>
      </c>
      <c r="E63" s="200">
        <v>22.42</v>
      </c>
      <c r="F63" s="200">
        <v>23.96</v>
      </c>
    </row>
    <row r="64" spans="1:6" ht="105" x14ac:dyDescent="0.2">
      <c r="A64" s="196" t="s">
        <v>1168</v>
      </c>
      <c r="B64" s="200">
        <v>26.41</v>
      </c>
      <c r="C64" s="200">
        <v>26.03</v>
      </c>
      <c r="D64" s="200">
        <v>25.26</v>
      </c>
      <c r="E64" s="200">
        <v>22.98</v>
      </c>
      <c r="F64" s="200">
        <v>21.53</v>
      </c>
    </row>
    <row r="65" spans="1:6" x14ac:dyDescent="0.2">
      <c r="A65" s="194" t="s">
        <v>1173</v>
      </c>
      <c r="B65" s="195"/>
      <c r="C65" s="195"/>
      <c r="D65" s="195"/>
      <c r="E65" s="195"/>
      <c r="F65" s="195"/>
    </row>
    <row r="66" spans="1:6" ht="45" x14ac:dyDescent="0.2">
      <c r="A66" s="196" t="s">
        <v>1177</v>
      </c>
      <c r="B66" s="200">
        <v>41.25</v>
      </c>
      <c r="C66" s="200">
        <v>32.56</v>
      </c>
      <c r="D66" s="200">
        <v>41.92</v>
      </c>
      <c r="E66" s="200">
        <v>31.79</v>
      </c>
      <c r="F66" s="200">
        <v>39.51</v>
      </c>
    </row>
    <row r="67" spans="1:6" ht="60" x14ac:dyDescent="0.2">
      <c r="A67" s="196" t="s">
        <v>1181</v>
      </c>
      <c r="B67" s="200">
        <v>36.83</v>
      </c>
      <c r="C67" s="200">
        <v>36.979999999999997</v>
      </c>
      <c r="D67" s="200">
        <v>36.99</v>
      </c>
      <c r="E67" s="200">
        <v>33.78</v>
      </c>
      <c r="F67" s="200">
        <v>32.6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CC4EE4-C2FA-D843-A4C5-38B6E5A43A50}">
  <dimension ref="A1:B1080"/>
  <sheetViews>
    <sheetView workbookViewId="0">
      <selection sqref="A1:B1080"/>
    </sheetView>
  </sheetViews>
  <sheetFormatPr baseColWidth="10" defaultRowHeight="15" x14ac:dyDescent="0.2"/>
  <sheetData>
    <row r="1" spans="1:2" x14ac:dyDescent="0.2">
      <c r="A1" t="s">
        <v>1412</v>
      </c>
      <c r="B1" t="s">
        <v>88</v>
      </c>
    </row>
    <row r="2" spans="1:2" x14ac:dyDescent="0.2">
      <c r="A2" s="181">
        <v>43423</v>
      </c>
      <c r="B2">
        <v>186.72</v>
      </c>
    </row>
    <row r="3" spans="1:2" x14ac:dyDescent="0.2">
      <c r="A3" s="181">
        <v>43424</v>
      </c>
      <c r="B3">
        <v>183.71</v>
      </c>
    </row>
    <row r="4" spans="1:2" x14ac:dyDescent="0.2">
      <c r="A4" s="181">
        <v>43425</v>
      </c>
      <c r="B4">
        <v>182.72</v>
      </c>
    </row>
    <row r="5" spans="1:2" x14ac:dyDescent="0.2">
      <c r="A5" s="181">
        <v>43427</v>
      </c>
      <c r="B5">
        <v>181.93</v>
      </c>
    </row>
    <row r="6" spans="1:2" x14ac:dyDescent="0.2">
      <c r="A6" s="181">
        <v>43430</v>
      </c>
      <c r="B6">
        <v>183.89</v>
      </c>
    </row>
    <row r="7" spans="1:2" x14ac:dyDescent="0.2">
      <c r="A7" s="181">
        <v>43431</v>
      </c>
      <c r="B7">
        <v>184.63</v>
      </c>
    </row>
    <row r="8" spans="1:2" x14ac:dyDescent="0.2">
      <c r="A8" s="181">
        <v>43432</v>
      </c>
      <c r="B8">
        <v>187.85</v>
      </c>
    </row>
    <row r="9" spans="1:2" x14ac:dyDescent="0.2">
      <c r="A9" s="181">
        <v>43433</v>
      </c>
      <c r="B9">
        <v>189.26</v>
      </c>
    </row>
    <row r="10" spans="1:2" x14ac:dyDescent="0.2">
      <c r="A10" s="181">
        <v>43434</v>
      </c>
      <c r="B10">
        <v>188.51</v>
      </c>
    </row>
    <row r="11" spans="1:2" x14ac:dyDescent="0.2">
      <c r="A11" s="181">
        <v>43437</v>
      </c>
      <c r="B11">
        <v>185.37</v>
      </c>
    </row>
    <row r="12" spans="1:2" x14ac:dyDescent="0.2">
      <c r="A12" s="181">
        <v>43438</v>
      </c>
      <c r="B12">
        <v>185.04</v>
      </c>
    </row>
    <row r="13" spans="1:2" x14ac:dyDescent="0.2">
      <c r="A13" s="181">
        <v>43440</v>
      </c>
      <c r="B13">
        <v>185.45</v>
      </c>
    </row>
    <row r="14" spans="1:2" x14ac:dyDescent="0.2">
      <c r="A14" s="181">
        <v>43441</v>
      </c>
      <c r="B14">
        <v>182.96</v>
      </c>
    </row>
    <row r="15" spans="1:2" x14ac:dyDescent="0.2">
      <c r="A15" s="181">
        <v>43444</v>
      </c>
      <c r="B15">
        <v>184.65</v>
      </c>
    </row>
    <row r="16" spans="1:2" x14ac:dyDescent="0.2">
      <c r="A16" s="181">
        <v>43445</v>
      </c>
      <c r="B16">
        <v>183.59</v>
      </c>
    </row>
    <row r="17" spans="1:2" x14ac:dyDescent="0.2">
      <c r="A17" s="181">
        <v>43446</v>
      </c>
      <c r="B17">
        <v>183.48</v>
      </c>
    </row>
    <row r="18" spans="1:2" x14ac:dyDescent="0.2">
      <c r="A18" s="181">
        <v>43447</v>
      </c>
      <c r="B18">
        <v>186.43</v>
      </c>
    </row>
    <row r="19" spans="1:2" x14ac:dyDescent="0.2">
      <c r="A19" s="181">
        <v>43448</v>
      </c>
      <c r="B19">
        <v>183.29</v>
      </c>
    </row>
    <row r="20" spans="1:2" x14ac:dyDescent="0.2">
      <c r="A20" s="181">
        <v>43451</v>
      </c>
      <c r="B20">
        <v>180.79</v>
      </c>
    </row>
    <row r="21" spans="1:2" x14ac:dyDescent="0.2">
      <c r="A21" s="181">
        <v>43452</v>
      </c>
      <c r="B21">
        <v>179.71</v>
      </c>
    </row>
    <row r="22" spans="1:2" x14ac:dyDescent="0.2">
      <c r="A22" s="181">
        <v>43453</v>
      </c>
      <c r="B22">
        <v>179.16</v>
      </c>
    </row>
    <row r="23" spans="1:2" x14ac:dyDescent="0.2">
      <c r="A23" s="181">
        <v>43454</v>
      </c>
      <c r="B23">
        <v>173.68</v>
      </c>
    </row>
    <row r="24" spans="1:2" x14ac:dyDescent="0.2">
      <c r="A24" s="181">
        <v>43455</v>
      </c>
      <c r="B24">
        <v>174.15</v>
      </c>
    </row>
    <row r="25" spans="1:2" x14ac:dyDescent="0.2">
      <c r="A25" s="181">
        <v>43458</v>
      </c>
      <c r="B25">
        <v>170.28</v>
      </c>
    </row>
    <row r="26" spans="1:2" x14ac:dyDescent="0.2">
      <c r="A26" s="181">
        <v>43460</v>
      </c>
      <c r="B26">
        <v>174.03</v>
      </c>
    </row>
    <row r="27" spans="1:2" x14ac:dyDescent="0.2">
      <c r="A27" s="181">
        <v>43461</v>
      </c>
      <c r="B27">
        <v>175.71</v>
      </c>
    </row>
    <row r="28" spans="1:2" x14ac:dyDescent="0.2">
      <c r="A28" s="181">
        <v>43462</v>
      </c>
      <c r="B28">
        <v>175.56</v>
      </c>
    </row>
    <row r="29" spans="1:2" x14ac:dyDescent="0.2">
      <c r="A29" s="181">
        <v>43465</v>
      </c>
      <c r="B29">
        <v>177.57</v>
      </c>
    </row>
    <row r="30" spans="1:2" x14ac:dyDescent="0.2">
      <c r="A30" s="181">
        <v>43467</v>
      </c>
      <c r="B30">
        <v>176.06</v>
      </c>
    </row>
    <row r="31" spans="1:2" x14ac:dyDescent="0.2">
      <c r="A31" s="181">
        <v>43468</v>
      </c>
      <c r="B31">
        <v>174.9</v>
      </c>
    </row>
    <row r="32" spans="1:2" x14ac:dyDescent="0.2">
      <c r="A32" s="181">
        <v>43469</v>
      </c>
      <c r="B32">
        <v>178.28</v>
      </c>
    </row>
    <row r="33" spans="1:2" x14ac:dyDescent="0.2">
      <c r="A33" s="181">
        <v>43472</v>
      </c>
      <c r="B33">
        <v>180.22</v>
      </c>
    </row>
    <row r="34" spans="1:2" x14ac:dyDescent="0.2">
      <c r="A34" s="181">
        <v>43473</v>
      </c>
      <c r="B34">
        <v>180.6</v>
      </c>
    </row>
    <row r="35" spans="1:2" x14ac:dyDescent="0.2">
      <c r="A35" s="181">
        <v>43474</v>
      </c>
      <c r="B35">
        <v>180.29</v>
      </c>
    </row>
    <row r="36" spans="1:2" x14ac:dyDescent="0.2">
      <c r="A36" s="181">
        <v>43475</v>
      </c>
      <c r="B36">
        <v>181.55</v>
      </c>
    </row>
    <row r="37" spans="1:2" x14ac:dyDescent="0.2">
      <c r="A37" s="181">
        <v>43476</v>
      </c>
      <c r="B37">
        <v>182.37</v>
      </c>
    </row>
    <row r="38" spans="1:2" x14ac:dyDescent="0.2">
      <c r="A38" s="181">
        <v>43479</v>
      </c>
      <c r="B38">
        <v>181.22</v>
      </c>
    </row>
    <row r="39" spans="1:2" x14ac:dyDescent="0.2">
      <c r="A39" s="181">
        <v>43480</v>
      </c>
      <c r="B39">
        <v>181.02</v>
      </c>
    </row>
    <row r="40" spans="1:2" x14ac:dyDescent="0.2">
      <c r="A40" s="181">
        <v>43481</v>
      </c>
      <c r="B40">
        <v>179.35</v>
      </c>
    </row>
    <row r="41" spans="1:2" x14ac:dyDescent="0.2">
      <c r="A41" s="181">
        <v>43482</v>
      </c>
      <c r="B41">
        <v>181.11</v>
      </c>
    </row>
    <row r="42" spans="1:2" x14ac:dyDescent="0.2">
      <c r="A42" s="181">
        <v>43483</v>
      </c>
      <c r="B42">
        <v>182.57</v>
      </c>
    </row>
    <row r="43" spans="1:2" x14ac:dyDescent="0.2">
      <c r="A43" s="181">
        <v>43487</v>
      </c>
      <c r="B43">
        <v>184.57</v>
      </c>
    </row>
    <row r="44" spans="1:2" x14ac:dyDescent="0.2">
      <c r="A44" s="181">
        <v>43488</v>
      </c>
      <c r="B44">
        <v>186.09</v>
      </c>
    </row>
    <row r="45" spans="1:2" x14ac:dyDescent="0.2">
      <c r="A45" s="181">
        <v>43489</v>
      </c>
      <c r="B45">
        <v>187.37</v>
      </c>
    </row>
    <row r="46" spans="1:2" x14ac:dyDescent="0.2">
      <c r="A46" s="181">
        <v>43490</v>
      </c>
      <c r="B46">
        <v>184</v>
      </c>
    </row>
    <row r="47" spans="1:2" x14ac:dyDescent="0.2">
      <c r="A47" s="181">
        <v>43493</v>
      </c>
      <c r="B47">
        <v>183.6</v>
      </c>
    </row>
    <row r="48" spans="1:2" x14ac:dyDescent="0.2">
      <c r="A48" s="181">
        <v>43494</v>
      </c>
      <c r="B48">
        <v>182.17</v>
      </c>
    </row>
    <row r="49" spans="1:2" x14ac:dyDescent="0.2">
      <c r="A49" s="181">
        <v>43495</v>
      </c>
      <c r="B49">
        <v>181.77</v>
      </c>
    </row>
    <row r="50" spans="1:2" x14ac:dyDescent="0.2">
      <c r="A50" s="181">
        <v>43496</v>
      </c>
      <c r="B50">
        <v>178.78</v>
      </c>
    </row>
    <row r="51" spans="1:2" x14ac:dyDescent="0.2">
      <c r="A51" s="181">
        <v>43497</v>
      </c>
      <c r="B51">
        <v>176.72</v>
      </c>
    </row>
    <row r="52" spans="1:2" x14ac:dyDescent="0.2">
      <c r="A52" s="181">
        <v>43500</v>
      </c>
      <c r="B52">
        <v>177.55</v>
      </c>
    </row>
    <row r="53" spans="1:2" x14ac:dyDescent="0.2">
      <c r="A53" s="181">
        <v>43501</v>
      </c>
      <c r="B53">
        <v>177.57</v>
      </c>
    </row>
    <row r="54" spans="1:2" x14ac:dyDescent="0.2">
      <c r="A54" s="181">
        <v>43502</v>
      </c>
      <c r="B54">
        <v>176.18</v>
      </c>
    </row>
    <row r="55" spans="1:2" x14ac:dyDescent="0.2">
      <c r="A55" s="181">
        <v>43503</v>
      </c>
      <c r="B55">
        <v>175.28</v>
      </c>
    </row>
    <row r="56" spans="1:2" x14ac:dyDescent="0.2">
      <c r="A56" s="181">
        <v>43504</v>
      </c>
      <c r="B56">
        <v>174.75</v>
      </c>
    </row>
    <row r="57" spans="1:2" x14ac:dyDescent="0.2">
      <c r="A57" s="181">
        <v>43507</v>
      </c>
      <c r="B57">
        <v>174.26</v>
      </c>
    </row>
    <row r="58" spans="1:2" x14ac:dyDescent="0.2">
      <c r="A58" s="181">
        <v>43508</v>
      </c>
      <c r="B58">
        <v>173.97</v>
      </c>
    </row>
    <row r="59" spans="1:2" x14ac:dyDescent="0.2">
      <c r="A59" s="181">
        <v>43509</v>
      </c>
      <c r="B59">
        <v>174.15</v>
      </c>
    </row>
    <row r="60" spans="1:2" x14ac:dyDescent="0.2">
      <c r="A60" s="181">
        <v>43510</v>
      </c>
      <c r="B60">
        <v>175.87</v>
      </c>
    </row>
    <row r="61" spans="1:2" x14ac:dyDescent="0.2">
      <c r="A61" s="181">
        <v>43511</v>
      </c>
      <c r="B61">
        <v>179.97</v>
      </c>
    </row>
    <row r="62" spans="1:2" x14ac:dyDescent="0.2">
      <c r="A62" s="181">
        <v>43515</v>
      </c>
      <c r="B62">
        <v>179.25</v>
      </c>
    </row>
    <row r="63" spans="1:2" x14ac:dyDescent="0.2">
      <c r="A63" s="181">
        <v>43516</v>
      </c>
      <c r="B63">
        <v>180.49</v>
      </c>
    </row>
    <row r="64" spans="1:2" x14ac:dyDescent="0.2">
      <c r="A64" s="181">
        <v>43517</v>
      </c>
      <c r="B64">
        <v>182.81</v>
      </c>
    </row>
    <row r="65" spans="1:2" x14ac:dyDescent="0.2">
      <c r="A65" s="181">
        <v>43518</v>
      </c>
      <c r="B65">
        <v>183.17</v>
      </c>
    </row>
    <row r="66" spans="1:2" x14ac:dyDescent="0.2">
      <c r="A66" s="181">
        <v>43521</v>
      </c>
      <c r="B66">
        <v>182.61</v>
      </c>
    </row>
    <row r="67" spans="1:2" x14ac:dyDescent="0.2">
      <c r="A67" s="181">
        <v>43522</v>
      </c>
      <c r="B67">
        <v>183.21</v>
      </c>
    </row>
    <row r="68" spans="1:2" x14ac:dyDescent="0.2">
      <c r="A68" s="181">
        <v>43523</v>
      </c>
      <c r="B68">
        <v>183.36</v>
      </c>
    </row>
    <row r="69" spans="1:2" x14ac:dyDescent="0.2">
      <c r="A69" s="181">
        <v>43524</v>
      </c>
      <c r="B69">
        <v>183.84</v>
      </c>
    </row>
    <row r="70" spans="1:2" x14ac:dyDescent="0.2">
      <c r="A70" s="181">
        <v>43525</v>
      </c>
      <c r="B70">
        <v>185.05</v>
      </c>
    </row>
    <row r="71" spans="1:2" x14ac:dyDescent="0.2">
      <c r="A71" s="181">
        <v>43528</v>
      </c>
      <c r="B71">
        <v>180.59</v>
      </c>
    </row>
    <row r="72" spans="1:2" x14ac:dyDescent="0.2">
      <c r="A72" s="181">
        <v>43529</v>
      </c>
      <c r="B72">
        <v>181.35</v>
      </c>
    </row>
    <row r="73" spans="1:2" x14ac:dyDescent="0.2">
      <c r="A73" s="181">
        <v>43530</v>
      </c>
      <c r="B73">
        <v>182.03</v>
      </c>
    </row>
    <row r="74" spans="1:2" x14ac:dyDescent="0.2">
      <c r="A74" s="181">
        <v>43531</v>
      </c>
      <c r="B74">
        <v>180.52</v>
      </c>
    </row>
    <row r="75" spans="1:2" x14ac:dyDescent="0.2">
      <c r="A75" s="181">
        <v>43532</v>
      </c>
      <c r="B75">
        <v>179.5</v>
      </c>
    </row>
    <row r="76" spans="1:2" x14ac:dyDescent="0.2">
      <c r="A76" s="181">
        <v>43535</v>
      </c>
      <c r="B76">
        <v>181.08</v>
      </c>
    </row>
    <row r="77" spans="1:2" x14ac:dyDescent="0.2">
      <c r="A77" s="181">
        <v>43536</v>
      </c>
      <c r="B77">
        <v>181.83</v>
      </c>
    </row>
    <row r="78" spans="1:2" x14ac:dyDescent="0.2">
      <c r="A78" s="181">
        <v>43537</v>
      </c>
      <c r="B78">
        <v>182.06</v>
      </c>
    </row>
    <row r="79" spans="1:2" x14ac:dyDescent="0.2">
      <c r="A79" s="181">
        <v>43538</v>
      </c>
      <c r="B79">
        <v>182.74</v>
      </c>
    </row>
    <row r="80" spans="1:2" x14ac:dyDescent="0.2">
      <c r="A80" s="181">
        <v>43539</v>
      </c>
      <c r="B80">
        <v>185.33</v>
      </c>
    </row>
    <row r="81" spans="1:2" x14ac:dyDescent="0.2">
      <c r="A81" s="181">
        <v>43542</v>
      </c>
      <c r="B81">
        <v>183.95</v>
      </c>
    </row>
    <row r="82" spans="1:2" x14ac:dyDescent="0.2">
      <c r="A82" s="181">
        <v>43543</v>
      </c>
      <c r="B82">
        <v>183.11</v>
      </c>
    </row>
    <row r="83" spans="1:2" x14ac:dyDescent="0.2">
      <c r="A83" s="181">
        <v>43544</v>
      </c>
      <c r="B83">
        <v>184.97</v>
      </c>
    </row>
    <row r="84" spans="1:2" x14ac:dyDescent="0.2">
      <c r="A84" s="181">
        <v>43545</v>
      </c>
      <c r="B84">
        <v>186.37</v>
      </c>
    </row>
    <row r="85" spans="1:2" x14ac:dyDescent="0.2">
      <c r="A85" s="181">
        <v>43546</v>
      </c>
      <c r="B85">
        <v>186.81</v>
      </c>
    </row>
    <row r="86" spans="1:2" x14ac:dyDescent="0.2">
      <c r="A86" s="181">
        <v>43549</v>
      </c>
      <c r="B86">
        <v>185.72</v>
      </c>
    </row>
    <row r="87" spans="1:2" x14ac:dyDescent="0.2">
      <c r="A87" s="181">
        <v>43550</v>
      </c>
      <c r="B87">
        <v>187.48</v>
      </c>
    </row>
    <row r="88" spans="1:2" x14ac:dyDescent="0.2">
      <c r="A88" s="181">
        <v>43551</v>
      </c>
      <c r="B88">
        <v>187.51</v>
      </c>
    </row>
    <row r="89" spans="1:2" x14ac:dyDescent="0.2">
      <c r="A89" s="181">
        <v>43552</v>
      </c>
      <c r="B89">
        <v>189.39</v>
      </c>
    </row>
    <row r="90" spans="1:2" x14ac:dyDescent="0.2">
      <c r="A90" s="181">
        <v>43553</v>
      </c>
      <c r="B90">
        <v>189.9</v>
      </c>
    </row>
    <row r="91" spans="1:2" x14ac:dyDescent="0.2">
      <c r="A91" s="181">
        <v>43556</v>
      </c>
      <c r="B91">
        <v>188.39</v>
      </c>
    </row>
    <row r="92" spans="1:2" x14ac:dyDescent="0.2">
      <c r="A92" s="181">
        <v>43557</v>
      </c>
      <c r="B92">
        <v>188.35</v>
      </c>
    </row>
    <row r="93" spans="1:2" x14ac:dyDescent="0.2">
      <c r="A93" s="181">
        <v>43558</v>
      </c>
      <c r="B93">
        <v>188.35</v>
      </c>
    </row>
    <row r="94" spans="1:2" x14ac:dyDescent="0.2">
      <c r="A94" s="181">
        <v>43559</v>
      </c>
      <c r="B94">
        <v>189.87</v>
      </c>
    </row>
    <row r="95" spans="1:2" x14ac:dyDescent="0.2">
      <c r="A95" s="181">
        <v>43560</v>
      </c>
      <c r="B95">
        <v>190.71</v>
      </c>
    </row>
    <row r="96" spans="1:2" x14ac:dyDescent="0.2">
      <c r="A96" s="181">
        <v>43563</v>
      </c>
      <c r="B96">
        <v>189.85</v>
      </c>
    </row>
    <row r="97" spans="1:2" x14ac:dyDescent="0.2">
      <c r="A97" s="181">
        <v>43564</v>
      </c>
      <c r="B97">
        <v>190.08</v>
      </c>
    </row>
    <row r="98" spans="1:2" x14ac:dyDescent="0.2">
      <c r="A98" s="181">
        <v>43565</v>
      </c>
      <c r="B98">
        <v>189.22</v>
      </c>
    </row>
    <row r="99" spans="1:2" x14ac:dyDescent="0.2">
      <c r="A99" s="181">
        <v>43566</v>
      </c>
      <c r="B99">
        <v>188.88</v>
      </c>
    </row>
    <row r="100" spans="1:2" x14ac:dyDescent="0.2">
      <c r="A100" s="181">
        <v>43567</v>
      </c>
      <c r="B100">
        <v>191.6</v>
      </c>
    </row>
    <row r="101" spans="1:2" x14ac:dyDescent="0.2">
      <c r="A101" s="181">
        <v>43570</v>
      </c>
      <c r="B101">
        <v>191.85</v>
      </c>
    </row>
    <row r="102" spans="1:2" x14ac:dyDescent="0.2">
      <c r="A102" s="181">
        <v>43571</v>
      </c>
      <c r="B102">
        <v>191.7</v>
      </c>
    </row>
    <row r="103" spans="1:2" x14ac:dyDescent="0.2">
      <c r="A103" s="181">
        <v>43572</v>
      </c>
      <c r="B103">
        <v>191.61</v>
      </c>
    </row>
    <row r="104" spans="1:2" x14ac:dyDescent="0.2">
      <c r="A104" s="181">
        <v>43573</v>
      </c>
      <c r="B104">
        <v>194.91</v>
      </c>
    </row>
    <row r="105" spans="1:2" x14ac:dyDescent="0.2">
      <c r="A105" s="181">
        <v>43577</v>
      </c>
      <c r="B105">
        <v>193.92</v>
      </c>
    </row>
    <row r="106" spans="1:2" x14ac:dyDescent="0.2">
      <c r="A106" s="181">
        <v>43578</v>
      </c>
      <c r="B106">
        <v>195.26</v>
      </c>
    </row>
    <row r="107" spans="1:2" x14ac:dyDescent="0.2">
      <c r="A107" s="181">
        <v>43579</v>
      </c>
      <c r="B107">
        <v>197.63</v>
      </c>
    </row>
    <row r="108" spans="1:2" x14ac:dyDescent="0.2">
      <c r="A108" s="181">
        <v>43580</v>
      </c>
      <c r="B108">
        <v>197.93</v>
      </c>
    </row>
    <row r="109" spans="1:2" x14ac:dyDescent="0.2">
      <c r="A109" s="181">
        <v>43581</v>
      </c>
      <c r="B109">
        <v>197.42</v>
      </c>
    </row>
    <row r="110" spans="1:2" x14ac:dyDescent="0.2">
      <c r="A110" s="181">
        <v>43584</v>
      </c>
      <c r="B110">
        <v>197.12</v>
      </c>
    </row>
    <row r="111" spans="1:2" x14ac:dyDescent="0.2">
      <c r="A111" s="181">
        <v>43585</v>
      </c>
      <c r="B111">
        <v>197.57</v>
      </c>
    </row>
    <row r="112" spans="1:2" x14ac:dyDescent="0.2">
      <c r="A112" s="181">
        <v>43586</v>
      </c>
      <c r="B112">
        <v>194.17</v>
      </c>
    </row>
    <row r="113" spans="1:2" x14ac:dyDescent="0.2">
      <c r="A113" s="181">
        <v>43587</v>
      </c>
      <c r="B113">
        <v>194.61</v>
      </c>
    </row>
    <row r="114" spans="1:2" x14ac:dyDescent="0.2">
      <c r="A114" s="181">
        <v>43588</v>
      </c>
      <c r="B114">
        <v>197.52</v>
      </c>
    </row>
    <row r="115" spans="1:2" x14ac:dyDescent="0.2">
      <c r="A115" s="181">
        <v>43591</v>
      </c>
      <c r="B115">
        <v>198.9</v>
      </c>
    </row>
    <row r="116" spans="1:2" x14ac:dyDescent="0.2">
      <c r="A116" s="181">
        <v>43592</v>
      </c>
      <c r="B116">
        <v>198.04</v>
      </c>
    </row>
    <row r="117" spans="1:2" x14ac:dyDescent="0.2">
      <c r="A117" s="181">
        <v>43593</v>
      </c>
      <c r="B117">
        <v>198.03</v>
      </c>
    </row>
    <row r="118" spans="1:2" x14ac:dyDescent="0.2">
      <c r="A118" s="181">
        <v>43594</v>
      </c>
      <c r="B118">
        <v>197.73</v>
      </c>
    </row>
    <row r="119" spans="1:2" x14ac:dyDescent="0.2">
      <c r="A119" s="181">
        <v>43595</v>
      </c>
      <c r="B119">
        <v>199.99</v>
      </c>
    </row>
    <row r="120" spans="1:2" x14ac:dyDescent="0.2">
      <c r="A120" s="181">
        <v>43598</v>
      </c>
      <c r="B120">
        <v>199.03</v>
      </c>
    </row>
    <row r="121" spans="1:2" x14ac:dyDescent="0.2">
      <c r="A121" s="181">
        <v>43599</v>
      </c>
      <c r="B121">
        <v>198.01</v>
      </c>
    </row>
    <row r="122" spans="1:2" x14ac:dyDescent="0.2">
      <c r="A122" s="181">
        <v>43600</v>
      </c>
      <c r="B122">
        <v>199.07</v>
      </c>
    </row>
    <row r="123" spans="1:2" x14ac:dyDescent="0.2">
      <c r="A123" s="181">
        <v>43601</v>
      </c>
      <c r="B123">
        <v>199.99</v>
      </c>
    </row>
    <row r="124" spans="1:2" x14ac:dyDescent="0.2">
      <c r="A124" s="181">
        <v>43602</v>
      </c>
      <c r="B124">
        <v>199.22</v>
      </c>
    </row>
    <row r="125" spans="1:2" x14ac:dyDescent="0.2">
      <c r="A125" s="181">
        <v>43605</v>
      </c>
      <c r="B125">
        <v>198.99</v>
      </c>
    </row>
    <row r="126" spans="1:2" x14ac:dyDescent="0.2">
      <c r="A126" s="181">
        <v>43606</v>
      </c>
      <c r="B126">
        <v>199.84</v>
      </c>
    </row>
    <row r="127" spans="1:2" x14ac:dyDescent="0.2">
      <c r="A127" s="181">
        <v>43607</v>
      </c>
      <c r="B127">
        <v>199.96</v>
      </c>
    </row>
    <row r="128" spans="1:2" x14ac:dyDescent="0.2">
      <c r="A128" s="181">
        <v>43608</v>
      </c>
      <c r="B128">
        <v>198.97</v>
      </c>
    </row>
    <row r="129" spans="1:2" x14ac:dyDescent="0.2">
      <c r="A129" s="181">
        <v>43609</v>
      </c>
      <c r="B129">
        <v>197.77</v>
      </c>
    </row>
    <row r="130" spans="1:2" x14ac:dyDescent="0.2">
      <c r="A130" s="181">
        <v>43613</v>
      </c>
      <c r="B130">
        <v>196.67</v>
      </c>
    </row>
    <row r="131" spans="1:2" x14ac:dyDescent="0.2">
      <c r="A131" s="181">
        <v>43614</v>
      </c>
      <c r="B131">
        <v>196.02</v>
      </c>
    </row>
    <row r="132" spans="1:2" x14ac:dyDescent="0.2">
      <c r="A132" s="181">
        <v>43615</v>
      </c>
      <c r="B132">
        <v>199.24</v>
      </c>
    </row>
    <row r="133" spans="1:2" x14ac:dyDescent="0.2">
      <c r="A133" s="181">
        <v>43616</v>
      </c>
      <c r="B133">
        <v>198.27</v>
      </c>
    </row>
    <row r="134" spans="1:2" x14ac:dyDescent="0.2">
      <c r="A134" s="181">
        <v>43619</v>
      </c>
      <c r="B134">
        <v>198.78</v>
      </c>
    </row>
    <row r="135" spans="1:2" x14ac:dyDescent="0.2">
      <c r="A135" s="181">
        <v>43620</v>
      </c>
      <c r="B135">
        <v>199.63</v>
      </c>
    </row>
    <row r="136" spans="1:2" x14ac:dyDescent="0.2">
      <c r="A136" s="181">
        <v>43621</v>
      </c>
      <c r="B136">
        <v>200.13</v>
      </c>
    </row>
    <row r="137" spans="1:2" x14ac:dyDescent="0.2">
      <c r="A137" s="181">
        <v>43622</v>
      </c>
      <c r="B137">
        <v>203.05</v>
      </c>
    </row>
    <row r="138" spans="1:2" x14ac:dyDescent="0.2">
      <c r="A138" s="181">
        <v>43623</v>
      </c>
      <c r="B138">
        <v>205.48</v>
      </c>
    </row>
    <row r="139" spans="1:2" x14ac:dyDescent="0.2">
      <c r="A139" s="181">
        <v>43626</v>
      </c>
      <c r="B139">
        <v>201.3</v>
      </c>
    </row>
    <row r="140" spans="1:2" x14ac:dyDescent="0.2">
      <c r="A140" s="181">
        <v>43627</v>
      </c>
      <c r="B140">
        <v>203.26</v>
      </c>
    </row>
    <row r="141" spans="1:2" x14ac:dyDescent="0.2">
      <c r="A141" s="181">
        <v>43628</v>
      </c>
      <c r="B141">
        <v>204.93</v>
      </c>
    </row>
    <row r="142" spans="1:2" x14ac:dyDescent="0.2">
      <c r="A142" s="181">
        <v>43629</v>
      </c>
      <c r="B142">
        <v>204.49</v>
      </c>
    </row>
    <row r="143" spans="1:2" x14ac:dyDescent="0.2">
      <c r="A143" s="181">
        <v>43630</v>
      </c>
      <c r="B143">
        <v>205.29</v>
      </c>
    </row>
    <row r="144" spans="1:2" x14ac:dyDescent="0.2">
      <c r="A144" s="181">
        <v>43633</v>
      </c>
      <c r="B144">
        <v>203.81</v>
      </c>
    </row>
    <row r="145" spans="1:2" x14ac:dyDescent="0.2">
      <c r="A145" s="181">
        <v>43634</v>
      </c>
      <c r="B145">
        <v>204.51</v>
      </c>
    </row>
    <row r="146" spans="1:2" x14ac:dyDescent="0.2">
      <c r="A146" s="181">
        <v>43635</v>
      </c>
      <c r="B146">
        <v>204.55</v>
      </c>
    </row>
    <row r="147" spans="1:2" x14ac:dyDescent="0.2">
      <c r="A147" s="181">
        <v>43636</v>
      </c>
      <c r="B147">
        <v>205.12</v>
      </c>
    </row>
    <row r="148" spans="1:2" x14ac:dyDescent="0.2">
      <c r="A148" s="181">
        <v>43637</v>
      </c>
      <c r="B148">
        <v>204.26</v>
      </c>
    </row>
    <row r="149" spans="1:2" x14ac:dyDescent="0.2">
      <c r="A149" s="181">
        <v>43640</v>
      </c>
      <c r="B149">
        <v>203.92</v>
      </c>
    </row>
    <row r="150" spans="1:2" x14ac:dyDescent="0.2">
      <c r="A150" s="181">
        <v>43641</v>
      </c>
      <c r="B150">
        <v>205.71</v>
      </c>
    </row>
    <row r="151" spans="1:2" x14ac:dyDescent="0.2">
      <c r="A151" s="181">
        <v>43642</v>
      </c>
      <c r="B151">
        <v>204.55</v>
      </c>
    </row>
    <row r="152" spans="1:2" x14ac:dyDescent="0.2">
      <c r="A152" s="181">
        <v>43643</v>
      </c>
      <c r="B152">
        <v>206.27</v>
      </c>
    </row>
    <row r="153" spans="1:2" x14ac:dyDescent="0.2">
      <c r="A153" s="181">
        <v>43644</v>
      </c>
      <c r="B153">
        <v>207.66</v>
      </c>
    </row>
    <row r="154" spans="1:2" x14ac:dyDescent="0.2">
      <c r="A154" s="181">
        <v>43647</v>
      </c>
      <c r="B154">
        <v>206.3</v>
      </c>
    </row>
    <row r="155" spans="1:2" x14ac:dyDescent="0.2">
      <c r="A155" s="181">
        <v>43648</v>
      </c>
      <c r="B155">
        <v>209.58</v>
      </c>
    </row>
    <row r="156" spans="1:2" x14ac:dyDescent="0.2">
      <c r="A156" s="181">
        <v>43649</v>
      </c>
      <c r="B156">
        <v>212.81</v>
      </c>
    </row>
    <row r="157" spans="1:2" x14ac:dyDescent="0.2">
      <c r="A157" s="181">
        <v>43651</v>
      </c>
      <c r="B157">
        <v>211.24</v>
      </c>
    </row>
    <row r="158" spans="1:2" x14ac:dyDescent="0.2">
      <c r="A158" s="181">
        <v>43654</v>
      </c>
      <c r="B158">
        <v>212.16</v>
      </c>
    </row>
    <row r="159" spans="1:2" x14ac:dyDescent="0.2">
      <c r="A159" s="181">
        <v>43655</v>
      </c>
      <c r="B159">
        <v>212.09</v>
      </c>
    </row>
    <row r="160" spans="1:2" x14ac:dyDescent="0.2">
      <c r="A160" s="181">
        <v>43656</v>
      </c>
      <c r="B160">
        <v>213</v>
      </c>
    </row>
    <row r="161" spans="1:2" x14ac:dyDescent="0.2">
      <c r="A161" s="181">
        <v>43657</v>
      </c>
      <c r="B161">
        <v>212.69</v>
      </c>
    </row>
    <row r="162" spans="1:2" x14ac:dyDescent="0.2">
      <c r="A162" s="181">
        <v>43658</v>
      </c>
      <c r="B162">
        <v>212.99</v>
      </c>
    </row>
    <row r="163" spans="1:2" x14ac:dyDescent="0.2">
      <c r="A163" s="181">
        <v>43661</v>
      </c>
      <c r="B163">
        <v>214.21</v>
      </c>
    </row>
    <row r="164" spans="1:2" x14ac:dyDescent="0.2">
      <c r="A164" s="181">
        <v>43662</v>
      </c>
      <c r="B164">
        <v>213.72</v>
      </c>
    </row>
    <row r="165" spans="1:2" x14ac:dyDescent="0.2">
      <c r="A165" s="181">
        <v>43663</v>
      </c>
      <c r="B165">
        <v>213.71</v>
      </c>
    </row>
    <row r="166" spans="1:2" x14ac:dyDescent="0.2">
      <c r="A166" s="181">
        <v>43664</v>
      </c>
      <c r="B166">
        <v>215.91</v>
      </c>
    </row>
    <row r="167" spans="1:2" x14ac:dyDescent="0.2">
      <c r="A167" s="181">
        <v>43665</v>
      </c>
      <c r="B167">
        <v>213.87</v>
      </c>
    </row>
    <row r="168" spans="1:2" x14ac:dyDescent="0.2">
      <c r="A168" s="181">
        <v>43668</v>
      </c>
      <c r="B168">
        <v>215</v>
      </c>
    </row>
    <row r="169" spans="1:2" x14ac:dyDescent="0.2">
      <c r="A169" s="181">
        <v>43669</v>
      </c>
      <c r="B169">
        <v>214.31</v>
      </c>
    </row>
    <row r="170" spans="1:2" x14ac:dyDescent="0.2">
      <c r="A170" s="181">
        <v>43670</v>
      </c>
      <c r="B170">
        <v>212.78</v>
      </c>
    </row>
    <row r="171" spans="1:2" x14ac:dyDescent="0.2">
      <c r="A171" s="181">
        <v>43671</v>
      </c>
      <c r="B171">
        <v>214.44</v>
      </c>
    </row>
    <row r="172" spans="1:2" x14ac:dyDescent="0.2">
      <c r="A172" s="181">
        <v>43672</v>
      </c>
      <c r="B172">
        <v>215.58</v>
      </c>
    </row>
    <row r="173" spans="1:2" x14ac:dyDescent="0.2">
      <c r="A173" s="181">
        <v>43675</v>
      </c>
      <c r="B173">
        <v>214.98</v>
      </c>
    </row>
    <row r="174" spans="1:2" x14ac:dyDescent="0.2">
      <c r="A174" s="181">
        <v>43676</v>
      </c>
      <c r="B174">
        <v>212.34</v>
      </c>
    </row>
    <row r="175" spans="1:2" x14ac:dyDescent="0.2">
      <c r="A175" s="181">
        <v>43677</v>
      </c>
      <c r="B175">
        <v>210.72</v>
      </c>
    </row>
    <row r="176" spans="1:2" x14ac:dyDescent="0.2">
      <c r="A176" s="181">
        <v>43678</v>
      </c>
      <c r="B176">
        <v>211.25</v>
      </c>
    </row>
    <row r="177" spans="1:2" x14ac:dyDescent="0.2">
      <c r="A177" s="181">
        <v>43679</v>
      </c>
      <c r="B177">
        <v>214.48</v>
      </c>
    </row>
    <row r="178" spans="1:2" x14ac:dyDescent="0.2">
      <c r="A178" s="181">
        <v>43682</v>
      </c>
      <c r="B178">
        <v>210.45</v>
      </c>
    </row>
    <row r="179" spans="1:2" x14ac:dyDescent="0.2">
      <c r="A179" s="181">
        <v>43683</v>
      </c>
      <c r="B179">
        <v>214.08</v>
      </c>
    </row>
    <row r="180" spans="1:2" x14ac:dyDescent="0.2">
      <c r="A180" s="181">
        <v>43684</v>
      </c>
      <c r="B180">
        <v>216.83</v>
      </c>
    </row>
    <row r="181" spans="1:2" x14ac:dyDescent="0.2">
      <c r="A181" s="181">
        <v>43685</v>
      </c>
      <c r="B181">
        <v>218.01</v>
      </c>
    </row>
    <row r="182" spans="1:2" x14ac:dyDescent="0.2">
      <c r="A182" s="181">
        <v>43686</v>
      </c>
      <c r="B182">
        <v>221.15</v>
      </c>
    </row>
    <row r="183" spans="1:2" x14ac:dyDescent="0.2">
      <c r="A183" s="181">
        <v>43689</v>
      </c>
      <c r="B183">
        <v>217.16</v>
      </c>
    </row>
    <row r="184" spans="1:2" x14ac:dyDescent="0.2">
      <c r="A184" s="181">
        <v>43690</v>
      </c>
      <c r="B184">
        <v>219.73</v>
      </c>
    </row>
    <row r="185" spans="1:2" x14ac:dyDescent="0.2">
      <c r="A185" s="181">
        <v>43691</v>
      </c>
      <c r="B185">
        <v>216.48</v>
      </c>
    </row>
    <row r="186" spans="1:2" x14ac:dyDescent="0.2">
      <c r="A186" s="181">
        <v>43692</v>
      </c>
      <c r="B186">
        <v>218.27</v>
      </c>
    </row>
    <row r="187" spans="1:2" x14ac:dyDescent="0.2">
      <c r="A187" s="181">
        <v>43693</v>
      </c>
      <c r="B187">
        <v>218.47</v>
      </c>
    </row>
    <row r="188" spans="1:2" x14ac:dyDescent="0.2">
      <c r="A188" s="181">
        <v>43696</v>
      </c>
      <c r="B188">
        <v>218.78</v>
      </c>
    </row>
    <row r="189" spans="1:2" x14ac:dyDescent="0.2">
      <c r="A189" s="181">
        <v>43697</v>
      </c>
      <c r="B189">
        <v>218.47</v>
      </c>
    </row>
    <row r="190" spans="1:2" x14ac:dyDescent="0.2">
      <c r="A190" s="181">
        <v>43698</v>
      </c>
      <c r="B190">
        <v>220.71</v>
      </c>
    </row>
    <row r="191" spans="1:2" x14ac:dyDescent="0.2">
      <c r="A191" s="181">
        <v>43699</v>
      </c>
      <c r="B191">
        <v>219.49</v>
      </c>
    </row>
    <row r="192" spans="1:2" x14ac:dyDescent="0.2">
      <c r="A192" s="181">
        <v>43700</v>
      </c>
      <c r="B192">
        <v>214.66</v>
      </c>
    </row>
    <row r="193" spans="1:2" x14ac:dyDescent="0.2">
      <c r="A193" s="181">
        <v>43703</v>
      </c>
      <c r="B193">
        <v>216.91</v>
      </c>
    </row>
    <row r="194" spans="1:2" x14ac:dyDescent="0.2">
      <c r="A194" s="181">
        <v>43704</v>
      </c>
      <c r="B194">
        <v>216.05</v>
      </c>
    </row>
    <row r="195" spans="1:2" x14ac:dyDescent="0.2">
      <c r="A195" s="181">
        <v>43705</v>
      </c>
      <c r="B195">
        <v>218.07</v>
      </c>
    </row>
    <row r="196" spans="1:2" x14ac:dyDescent="0.2">
      <c r="A196" s="181">
        <v>43706</v>
      </c>
      <c r="B196">
        <v>220.54</v>
      </c>
    </row>
    <row r="197" spans="1:2" x14ac:dyDescent="0.2">
      <c r="A197" s="181">
        <v>43707</v>
      </c>
      <c r="B197">
        <v>217.97</v>
      </c>
    </row>
    <row r="198" spans="1:2" x14ac:dyDescent="0.2">
      <c r="A198" s="181">
        <v>43711</v>
      </c>
      <c r="B198">
        <v>217.13</v>
      </c>
    </row>
    <row r="199" spans="1:2" x14ac:dyDescent="0.2">
      <c r="A199" s="181">
        <v>43712</v>
      </c>
      <c r="B199">
        <v>218.5</v>
      </c>
    </row>
    <row r="200" spans="1:2" x14ac:dyDescent="0.2">
      <c r="A200" s="181">
        <v>43713</v>
      </c>
      <c r="B200">
        <v>219.49</v>
      </c>
    </row>
    <row r="201" spans="1:2" x14ac:dyDescent="0.2">
      <c r="A201" s="181">
        <v>43714</v>
      </c>
      <c r="B201">
        <v>220.03</v>
      </c>
    </row>
    <row r="202" spans="1:2" x14ac:dyDescent="0.2">
      <c r="A202" s="181">
        <v>43717</v>
      </c>
      <c r="B202">
        <v>217.26</v>
      </c>
    </row>
    <row r="203" spans="1:2" x14ac:dyDescent="0.2">
      <c r="A203" s="181">
        <v>43718</v>
      </c>
      <c r="B203">
        <v>209.68</v>
      </c>
    </row>
    <row r="204" spans="1:2" x14ac:dyDescent="0.2">
      <c r="A204" s="181">
        <v>43719</v>
      </c>
      <c r="B204">
        <v>210.2</v>
      </c>
    </row>
    <row r="205" spans="1:2" x14ac:dyDescent="0.2">
      <c r="A205" s="181">
        <v>43720</v>
      </c>
      <c r="B205">
        <v>212.15</v>
      </c>
    </row>
    <row r="206" spans="1:2" x14ac:dyDescent="0.2">
      <c r="A206" s="181">
        <v>43721</v>
      </c>
      <c r="B206">
        <v>209.81</v>
      </c>
    </row>
    <row r="207" spans="1:2" x14ac:dyDescent="0.2">
      <c r="A207" s="181">
        <v>43724</v>
      </c>
      <c r="B207">
        <v>207.4</v>
      </c>
    </row>
    <row r="208" spans="1:2" x14ac:dyDescent="0.2">
      <c r="A208" s="181">
        <v>43725</v>
      </c>
      <c r="B208">
        <v>209.85</v>
      </c>
    </row>
    <row r="209" spans="1:2" x14ac:dyDescent="0.2">
      <c r="A209" s="181">
        <v>43726</v>
      </c>
      <c r="B209">
        <v>210.43</v>
      </c>
    </row>
    <row r="210" spans="1:2" x14ac:dyDescent="0.2">
      <c r="A210" s="181">
        <v>43727</v>
      </c>
      <c r="B210">
        <v>210.52</v>
      </c>
    </row>
    <row r="211" spans="1:2" x14ac:dyDescent="0.2">
      <c r="A211" s="181">
        <v>43728</v>
      </c>
      <c r="B211">
        <v>209.39</v>
      </c>
    </row>
    <row r="212" spans="1:2" x14ac:dyDescent="0.2">
      <c r="A212" s="181">
        <v>43731</v>
      </c>
      <c r="B212">
        <v>211.54</v>
      </c>
    </row>
    <row r="213" spans="1:2" x14ac:dyDescent="0.2">
      <c r="A213" s="181">
        <v>43732</v>
      </c>
      <c r="B213">
        <v>212.02</v>
      </c>
    </row>
    <row r="214" spans="1:2" x14ac:dyDescent="0.2">
      <c r="A214" s="181">
        <v>43733</v>
      </c>
      <c r="B214">
        <v>212.63</v>
      </c>
    </row>
    <row r="215" spans="1:2" x14ac:dyDescent="0.2">
      <c r="A215" s="181">
        <v>43734</v>
      </c>
      <c r="B215">
        <v>212.6</v>
      </c>
    </row>
    <row r="216" spans="1:2" x14ac:dyDescent="0.2">
      <c r="A216" s="181">
        <v>43735</v>
      </c>
      <c r="B216">
        <v>213.16</v>
      </c>
    </row>
    <row r="217" spans="1:2" x14ac:dyDescent="0.2">
      <c r="A217" s="181">
        <v>43738</v>
      </c>
      <c r="B217">
        <v>214.71</v>
      </c>
    </row>
    <row r="218" spans="1:2" x14ac:dyDescent="0.2">
      <c r="A218" s="181">
        <v>43739</v>
      </c>
      <c r="B218">
        <v>209.02</v>
      </c>
    </row>
    <row r="219" spans="1:2" x14ac:dyDescent="0.2">
      <c r="A219" s="181">
        <v>43740</v>
      </c>
      <c r="B219">
        <v>206.27</v>
      </c>
    </row>
    <row r="220" spans="1:2" x14ac:dyDescent="0.2">
      <c r="A220" s="181">
        <v>43741</v>
      </c>
      <c r="B220">
        <v>210.03</v>
      </c>
    </row>
    <row r="221" spans="1:2" x14ac:dyDescent="0.2">
      <c r="A221" s="181">
        <v>43742</v>
      </c>
      <c r="B221">
        <v>211.69</v>
      </c>
    </row>
    <row r="222" spans="1:2" x14ac:dyDescent="0.2">
      <c r="A222" s="181">
        <v>43745</v>
      </c>
      <c r="B222">
        <v>211.92</v>
      </c>
    </row>
    <row r="223" spans="1:2" x14ac:dyDescent="0.2">
      <c r="A223" s="181">
        <v>43746</v>
      </c>
      <c r="B223">
        <v>211.11</v>
      </c>
    </row>
    <row r="224" spans="1:2" x14ac:dyDescent="0.2">
      <c r="A224" s="181">
        <v>43747</v>
      </c>
      <c r="B224">
        <v>212.83</v>
      </c>
    </row>
    <row r="225" spans="1:2" x14ac:dyDescent="0.2">
      <c r="A225" s="181">
        <v>43748</v>
      </c>
      <c r="B225">
        <v>211.76</v>
      </c>
    </row>
    <row r="226" spans="1:2" x14ac:dyDescent="0.2">
      <c r="A226" s="181">
        <v>43749</v>
      </c>
      <c r="B226">
        <v>209.02</v>
      </c>
    </row>
    <row r="227" spans="1:2" x14ac:dyDescent="0.2">
      <c r="A227" s="181">
        <v>43752</v>
      </c>
      <c r="B227">
        <v>208.38</v>
      </c>
    </row>
    <row r="228" spans="1:2" x14ac:dyDescent="0.2">
      <c r="A228" s="181">
        <v>43753</v>
      </c>
      <c r="B228">
        <v>207.22</v>
      </c>
    </row>
    <row r="229" spans="1:2" x14ac:dyDescent="0.2">
      <c r="A229" s="181">
        <v>43754</v>
      </c>
      <c r="B229">
        <v>208.3</v>
      </c>
    </row>
    <row r="230" spans="1:2" x14ac:dyDescent="0.2">
      <c r="A230" s="181">
        <v>43755</v>
      </c>
      <c r="B230">
        <v>206.85</v>
      </c>
    </row>
    <row r="231" spans="1:2" x14ac:dyDescent="0.2">
      <c r="A231" s="181">
        <v>43756</v>
      </c>
      <c r="B231">
        <v>208.5</v>
      </c>
    </row>
    <row r="232" spans="1:2" x14ac:dyDescent="0.2">
      <c r="A232" s="181">
        <v>43759</v>
      </c>
      <c r="B232">
        <v>209.85</v>
      </c>
    </row>
    <row r="233" spans="1:2" x14ac:dyDescent="0.2">
      <c r="A233" s="181">
        <v>43760</v>
      </c>
      <c r="B233">
        <v>199.27</v>
      </c>
    </row>
    <row r="234" spans="1:2" x14ac:dyDescent="0.2">
      <c r="A234" s="181">
        <v>43761</v>
      </c>
      <c r="B234">
        <v>199.21</v>
      </c>
    </row>
    <row r="235" spans="1:2" x14ac:dyDescent="0.2">
      <c r="A235" s="181">
        <v>43762</v>
      </c>
      <c r="B235">
        <v>196.02</v>
      </c>
    </row>
    <row r="236" spans="1:2" x14ac:dyDescent="0.2">
      <c r="A236" s="181">
        <v>43763</v>
      </c>
      <c r="B236">
        <v>194.61</v>
      </c>
    </row>
    <row r="237" spans="1:2" x14ac:dyDescent="0.2">
      <c r="A237" s="181">
        <v>43766</v>
      </c>
      <c r="B237">
        <v>191.78</v>
      </c>
    </row>
    <row r="238" spans="1:2" x14ac:dyDescent="0.2">
      <c r="A238" s="181">
        <v>43767</v>
      </c>
      <c r="B238">
        <v>192.62</v>
      </c>
    </row>
    <row r="239" spans="1:2" x14ac:dyDescent="0.2">
      <c r="A239" s="181">
        <v>43768</v>
      </c>
      <c r="B239">
        <v>196.89</v>
      </c>
    </row>
    <row r="240" spans="1:2" x14ac:dyDescent="0.2">
      <c r="A240" s="181">
        <v>43769</v>
      </c>
      <c r="B240">
        <v>196.7</v>
      </c>
    </row>
    <row r="241" spans="1:2" x14ac:dyDescent="0.2">
      <c r="A241" s="181">
        <v>43770</v>
      </c>
      <c r="B241">
        <v>193.94</v>
      </c>
    </row>
    <row r="242" spans="1:2" x14ac:dyDescent="0.2">
      <c r="A242" s="181">
        <v>43773</v>
      </c>
      <c r="B242">
        <v>188.66</v>
      </c>
    </row>
    <row r="243" spans="1:2" x14ac:dyDescent="0.2">
      <c r="A243" s="181">
        <v>43774</v>
      </c>
      <c r="B243">
        <v>192.18</v>
      </c>
    </row>
    <row r="244" spans="1:2" x14ac:dyDescent="0.2">
      <c r="A244" s="181">
        <v>43775</v>
      </c>
      <c r="B244">
        <v>194.18</v>
      </c>
    </row>
    <row r="245" spans="1:2" x14ac:dyDescent="0.2">
      <c r="A245" s="181">
        <v>43776</v>
      </c>
      <c r="B245">
        <v>193.08</v>
      </c>
    </row>
    <row r="246" spans="1:2" x14ac:dyDescent="0.2">
      <c r="A246" s="181">
        <v>43777</v>
      </c>
      <c r="B246">
        <v>193.61</v>
      </c>
    </row>
    <row r="247" spans="1:2" x14ac:dyDescent="0.2">
      <c r="A247" s="181">
        <v>43780</v>
      </c>
      <c r="B247">
        <v>192.64</v>
      </c>
    </row>
    <row r="248" spans="1:2" x14ac:dyDescent="0.2">
      <c r="A248" s="181">
        <v>43781</v>
      </c>
      <c r="B248">
        <v>193.28</v>
      </c>
    </row>
    <row r="249" spans="1:2" x14ac:dyDescent="0.2">
      <c r="A249" s="181">
        <v>43782</v>
      </c>
      <c r="B249">
        <v>195</v>
      </c>
    </row>
    <row r="250" spans="1:2" x14ac:dyDescent="0.2">
      <c r="A250" s="181">
        <v>43783</v>
      </c>
      <c r="B250">
        <v>194</v>
      </c>
    </row>
    <row r="251" spans="1:2" x14ac:dyDescent="0.2">
      <c r="A251" s="181">
        <v>43784</v>
      </c>
      <c r="B251">
        <v>193.97</v>
      </c>
    </row>
    <row r="252" spans="1:2" x14ac:dyDescent="0.2">
      <c r="A252" s="181">
        <v>43787</v>
      </c>
      <c r="B252">
        <v>194.28</v>
      </c>
    </row>
    <row r="253" spans="1:2" x14ac:dyDescent="0.2">
      <c r="A253" s="181">
        <v>43788</v>
      </c>
      <c r="B253">
        <v>193.44</v>
      </c>
    </row>
    <row r="254" spans="1:2" x14ac:dyDescent="0.2">
      <c r="A254" s="181">
        <v>43789</v>
      </c>
      <c r="B254">
        <v>194.13</v>
      </c>
    </row>
    <row r="255" spans="1:2" x14ac:dyDescent="0.2">
      <c r="A255" s="181">
        <v>43790</v>
      </c>
      <c r="B255">
        <v>192.35</v>
      </c>
    </row>
    <row r="256" spans="1:2" x14ac:dyDescent="0.2">
      <c r="A256" s="181">
        <v>43791</v>
      </c>
      <c r="B256">
        <v>193.14</v>
      </c>
    </row>
    <row r="257" spans="1:2" x14ac:dyDescent="0.2">
      <c r="A257" s="181">
        <v>43794</v>
      </c>
      <c r="B257">
        <v>191.89</v>
      </c>
    </row>
    <row r="258" spans="1:2" x14ac:dyDescent="0.2">
      <c r="A258" s="181">
        <v>43795</v>
      </c>
      <c r="B258">
        <v>194.01</v>
      </c>
    </row>
    <row r="259" spans="1:2" x14ac:dyDescent="0.2">
      <c r="A259" s="181">
        <v>43796</v>
      </c>
      <c r="B259">
        <v>196.3</v>
      </c>
    </row>
    <row r="260" spans="1:2" x14ac:dyDescent="0.2">
      <c r="A260" s="181">
        <v>43798</v>
      </c>
      <c r="B260">
        <v>194.48</v>
      </c>
    </row>
    <row r="261" spans="1:2" x14ac:dyDescent="0.2">
      <c r="A261" s="181">
        <v>43801</v>
      </c>
      <c r="B261">
        <v>195.18</v>
      </c>
    </row>
    <row r="262" spans="1:2" x14ac:dyDescent="0.2">
      <c r="A262" s="181">
        <v>43802</v>
      </c>
      <c r="B262">
        <v>193.12</v>
      </c>
    </row>
    <row r="263" spans="1:2" x14ac:dyDescent="0.2">
      <c r="A263" s="181">
        <v>43803</v>
      </c>
      <c r="B263">
        <v>194.31</v>
      </c>
    </row>
    <row r="264" spans="1:2" x14ac:dyDescent="0.2">
      <c r="A264" s="181">
        <v>43804</v>
      </c>
      <c r="B264">
        <v>194.21</v>
      </c>
    </row>
    <row r="265" spans="1:2" x14ac:dyDescent="0.2">
      <c r="A265" s="181">
        <v>43805</v>
      </c>
      <c r="B265">
        <v>195.35</v>
      </c>
    </row>
    <row r="266" spans="1:2" x14ac:dyDescent="0.2">
      <c r="A266" s="181">
        <v>43808</v>
      </c>
      <c r="B266">
        <v>194.68</v>
      </c>
    </row>
    <row r="267" spans="1:2" x14ac:dyDescent="0.2">
      <c r="A267" s="181">
        <v>43809</v>
      </c>
      <c r="B267">
        <v>194.95</v>
      </c>
    </row>
    <row r="268" spans="1:2" x14ac:dyDescent="0.2">
      <c r="A268" s="181">
        <v>43810</v>
      </c>
      <c r="B268">
        <v>194.72</v>
      </c>
    </row>
    <row r="269" spans="1:2" x14ac:dyDescent="0.2">
      <c r="A269" s="181">
        <v>43811</v>
      </c>
      <c r="B269">
        <v>196.31</v>
      </c>
    </row>
    <row r="270" spans="1:2" x14ac:dyDescent="0.2">
      <c r="A270" s="181">
        <v>43812</v>
      </c>
      <c r="B270">
        <v>197.12</v>
      </c>
    </row>
    <row r="271" spans="1:2" x14ac:dyDescent="0.2">
      <c r="A271" s="181">
        <v>43815</v>
      </c>
      <c r="B271">
        <v>197.88</v>
      </c>
    </row>
    <row r="272" spans="1:2" x14ac:dyDescent="0.2">
      <c r="A272" s="181">
        <v>43816</v>
      </c>
      <c r="B272">
        <v>196.52</v>
      </c>
    </row>
    <row r="273" spans="1:2" x14ac:dyDescent="0.2">
      <c r="A273" s="181">
        <v>43817</v>
      </c>
      <c r="B273">
        <v>195.63</v>
      </c>
    </row>
    <row r="274" spans="1:2" x14ac:dyDescent="0.2">
      <c r="A274" s="181">
        <v>43818</v>
      </c>
      <c r="B274">
        <v>197.06</v>
      </c>
    </row>
    <row r="275" spans="1:2" x14ac:dyDescent="0.2">
      <c r="A275" s="181">
        <v>43819</v>
      </c>
      <c r="B275">
        <v>197.14</v>
      </c>
    </row>
    <row r="276" spans="1:2" x14ac:dyDescent="0.2">
      <c r="A276" s="181">
        <v>43822</v>
      </c>
      <c r="B276">
        <v>196.2</v>
      </c>
    </row>
    <row r="277" spans="1:2" x14ac:dyDescent="0.2">
      <c r="A277" s="181">
        <v>43823</v>
      </c>
      <c r="B277">
        <v>196.67</v>
      </c>
    </row>
    <row r="278" spans="1:2" x14ac:dyDescent="0.2">
      <c r="A278" s="181">
        <v>43825</v>
      </c>
      <c r="B278">
        <v>197.06</v>
      </c>
    </row>
    <row r="279" spans="1:2" x14ac:dyDescent="0.2">
      <c r="A279" s="181">
        <v>43826</v>
      </c>
      <c r="B279">
        <v>198.17</v>
      </c>
    </row>
    <row r="280" spans="1:2" x14ac:dyDescent="0.2">
      <c r="A280" s="181">
        <v>43829</v>
      </c>
      <c r="B280">
        <v>196.91</v>
      </c>
    </row>
    <row r="281" spans="1:2" x14ac:dyDescent="0.2">
      <c r="A281" s="181">
        <v>43830</v>
      </c>
      <c r="B281">
        <v>197.61</v>
      </c>
    </row>
    <row r="282" spans="1:2" x14ac:dyDescent="0.2">
      <c r="A282" s="181">
        <v>43832</v>
      </c>
      <c r="B282">
        <v>200.79</v>
      </c>
    </row>
    <row r="283" spans="1:2" x14ac:dyDescent="0.2">
      <c r="A283" s="181">
        <v>43833</v>
      </c>
      <c r="B283">
        <v>200.08</v>
      </c>
    </row>
    <row r="284" spans="1:2" x14ac:dyDescent="0.2">
      <c r="A284" s="181">
        <v>43836</v>
      </c>
      <c r="B284">
        <v>202.33</v>
      </c>
    </row>
    <row r="285" spans="1:2" x14ac:dyDescent="0.2">
      <c r="A285" s="181">
        <v>43837</v>
      </c>
      <c r="B285">
        <v>202.63</v>
      </c>
    </row>
    <row r="286" spans="1:2" x14ac:dyDescent="0.2">
      <c r="A286" s="181">
        <v>43838</v>
      </c>
      <c r="B286">
        <v>205.91</v>
      </c>
    </row>
    <row r="287" spans="1:2" x14ac:dyDescent="0.2">
      <c r="A287" s="181">
        <v>43839</v>
      </c>
      <c r="B287">
        <v>208.35</v>
      </c>
    </row>
    <row r="288" spans="1:2" x14ac:dyDescent="0.2">
      <c r="A288" s="181">
        <v>43840</v>
      </c>
      <c r="B288">
        <v>207.27</v>
      </c>
    </row>
    <row r="289" spans="1:2" x14ac:dyDescent="0.2">
      <c r="A289" s="181">
        <v>43843</v>
      </c>
      <c r="B289">
        <v>206.51</v>
      </c>
    </row>
    <row r="290" spans="1:2" x14ac:dyDescent="0.2">
      <c r="A290" s="181">
        <v>43844</v>
      </c>
      <c r="B290">
        <v>207.32</v>
      </c>
    </row>
    <row r="291" spans="1:2" x14ac:dyDescent="0.2">
      <c r="A291" s="181">
        <v>43845</v>
      </c>
      <c r="B291">
        <v>209.77</v>
      </c>
    </row>
    <row r="292" spans="1:2" x14ac:dyDescent="0.2">
      <c r="A292" s="181">
        <v>43846</v>
      </c>
      <c r="B292">
        <v>210.85</v>
      </c>
    </row>
    <row r="293" spans="1:2" x14ac:dyDescent="0.2">
      <c r="A293" s="181">
        <v>43847</v>
      </c>
      <c r="B293">
        <v>211.98</v>
      </c>
    </row>
    <row r="294" spans="1:2" x14ac:dyDescent="0.2">
      <c r="A294" s="181">
        <v>43851</v>
      </c>
      <c r="B294">
        <v>211.16</v>
      </c>
    </row>
    <row r="295" spans="1:2" x14ac:dyDescent="0.2">
      <c r="A295" s="181">
        <v>43852</v>
      </c>
      <c r="B295">
        <v>211.44</v>
      </c>
    </row>
    <row r="296" spans="1:2" x14ac:dyDescent="0.2">
      <c r="A296" s="181">
        <v>43853</v>
      </c>
      <c r="B296">
        <v>213.42</v>
      </c>
    </row>
    <row r="297" spans="1:2" x14ac:dyDescent="0.2">
      <c r="A297" s="181">
        <v>43854</v>
      </c>
      <c r="B297">
        <v>211.24</v>
      </c>
    </row>
    <row r="298" spans="1:2" x14ac:dyDescent="0.2">
      <c r="A298" s="181">
        <v>43857</v>
      </c>
      <c r="B298">
        <v>209.34</v>
      </c>
    </row>
    <row r="299" spans="1:2" x14ac:dyDescent="0.2">
      <c r="A299" s="181">
        <v>43858</v>
      </c>
      <c r="B299">
        <v>210.39</v>
      </c>
    </row>
    <row r="300" spans="1:2" x14ac:dyDescent="0.2">
      <c r="A300" s="181">
        <v>43859</v>
      </c>
      <c r="B300">
        <v>214.44</v>
      </c>
    </row>
    <row r="301" spans="1:2" x14ac:dyDescent="0.2">
      <c r="A301" s="181">
        <v>43860</v>
      </c>
      <c r="B301">
        <v>216.18</v>
      </c>
    </row>
    <row r="302" spans="1:2" x14ac:dyDescent="0.2">
      <c r="A302" s="181">
        <v>43861</v>
      </c>
      <c r="B302">
        <v>213.97</v>
      </c>
    </row>
    <row r="303" spans="1:2" x14ac:dyDescent="0.2">
      <c r="A303" s="181">
        <v>43864</v>
      </c>
      <c r="B303">
        <v>215.18</v>
      </c>
    </row>
    <row r="304" spans="1:2" x14ac:dyDescent="0.2">
      <c r="A304" s="181">
        <v>43865</v>
      </c>
      <c r="B304">
        <v>214.62</v>
      </c>
    </row>
    <row r="305" spans="1:2" x14ac:dyDescent="0.2">
      <c r="A305" s="181">
        <v>43866</v>
      </c>
      <c r="B305">
        <v>214.37</v>
      </c>
    </row>
    <row r="306" spans="1:2" x14ac:dyDescent="0.2">
      <c r="A306" s="181">
        <v>43867</v>
      </c>
      <c r="B306">
        <v>212.87</v>
      </c>
    </row>
    <row r="307" spans="1:2" x14ac:dyDescent="0.2">
      <c r="A307" s="181">
        <v>43868</v>
      </c>
      <c r="B307">
        <v>211.61</v>
      </c>
    </row>
    <row r="308" spans="1:2" x14ac:dyDescent="0.2">
      <c r="A308" s="181">
        <v>43871</v>
      </c>
      <c r="B308">
        <v>213.21</v>
      </c>
    </row>
    <row r="309" spans="1:2" x14ac:dyDescent="0.2">
      <c r="A309" s="181">
        <v>43872</v>
      </c>
      <c r="B309">
        <v>215.73</v>
      </c>
    </row>
    <row r="310" spans="1:2" x14ac:dyDescent="0.2">
      <c r="A310" s="181">
        <v>43873</v>
      </c>
      <c r="B310">
        <v>217.46</v>
      </c>
    </row>
    <row r="311" spans="1:2" x14ac:dyDescent="0.2">
      <c r="A311" s="181">
        <v>43874</v>
      </c>
      <c r="B311">
        <v>217.42</v>
      </c>
    </row>
    <row r="312" spans="1:2" x14ac:dyDescent="0.2">
      <c r="A312" s="181">
        <v>43875</v>
      </c>
      <c r="B312">
        <v>217.09</v>
      </c>
    </row>
    <row r="313" spans="1:2" x14ac:dyDescent="0.2">
      <c r="A313" s="181">
        <v>43879</v>
      </c>
      <c r="B313">
        <v>216.15</v>
      </c>
    </row>
    <row r="314" spans="1:2" x14ac:dyDescent="0.2">
      <c r="A314" s="181">
        <v>43880</v>
      </c>
      <c r="B314">
        <v>215.63</v>
      </c>
    </row>
    <row r="315" spans="1:2" x14ac:dyDescent="0.2">
      <c r="A315" s="181">
        <v>43881</v>
      </c>
      <c r="B315">
        <v>215.08</v>
      </c>
    </row>
    <row r="316" spans="1:2" x14ac:dyDescent="0.2">
      <c r="A316" s="181">
        <v>43882</v>
      </c>
      <c r="B316">
        <v>215.87</v>
      </c>
    </row>
    <row r="317" spans="1:2" x14ac:dyDescent="0.2">
      <c r="A317" s="181">
        <v>43885</v>
      </c>
      <c r="B317">
        <v>213.52</v>
      </c>
    </row>
    <row r="318" spans="1:2" x14ac:dyDescent="0.2">
      <c r="A318" s="181">
        <v>43886</v>
      </c>
      <c r="B318">
        <v>212.1</v>
      </c>
    </row>
    <row r="319" spans="1:2" x14ac:dyDescent="0.2">
      <c r="A319" s="181">
        <v>43887</v>
      </c>
      <c r="B319">
        <v>210.1</v>
      </c>
    </row>
    <row r="320" spans="1:2" x14ac:dyDescent="0.2">
      <c r="A320" s="181">
        <v>43888</v>
      </c>
      <c r="B320">
        <v>201</v>
      </c>
    </row>
    <row r="321" spans="1:2" x14ac:dyDescent="0.2">
      <c r="A321" s="181">
        <v>43889</v>
      </c>
      <c r="B321">
        <v>194.17</v>
      </c>
    </row>
    <row r="322" spans="1:2" x14ac:dyDescent="0.2">
      <c r="A322" s="181">
        <v>43892</v>
      </c>
      <c r="B322">
        <v>202.55</v>
      </c>
    </row>
    <row r="323" spans="1:2" x14ac:dyDescent="0.2">
      <c r="A323" s="181">
        <v>43893</v>
      </c>
      <c r="B323">
        <v>199.51</v>
      </c>
    </row>
    <row r="324" spans="1:2" x14ac:dyDescent="0.2">
      <c r="A324" s="181">
        <v>43894</v>
      </c>
      <c r="B324">
        <v>207.02</v>
      </c>
    </row>
    <row r="325" spans="1:2" x14ac:dyDescent="0.2">
      <c r="A325" s="181">
        <v>43895</v>
      </c>
      <c r="B325">
        <v>198.32</v>
      </c>
    </row>
    <row r="326" spans="1:2" x14ac:dyDescent="0.2">
      <c r="A326" s="181">
        <v>43896</v>
      </c>
      <c r="B326">
        <v>198.86</v>
      </c>
    </row>
    <row r="327" spans="1:2" x14ac:dyDescent="0.2">
      <c r="A327" s="181">
        <v>43899</v>
      </c>
      <c r="B327">
        <v>186.86</v>
      </c>
    </row>
    <row r="328" spans="1:2" x14ac:dyDescent="0.2">
      <c r="A328" s="181">
        <v>43900</v>
      </c>
      <c r="B328">
        <v>199.86</v>
      </c>
    </row>
    <row r="329" spans="1:2" x14ac:dyDescent="0.2">
      <c r="A329" s="181">
        <v>43901</v>
      </c>
      <c r="B329">
        <v>188.25</v>
      </c>
    </row>
    <row r="330" spans="1:2" x14ac:dyDescent="0.2">
      <c r="A330" s="181">
        <v>43902</v>
      </c>
      <c r="B330">
        <v>170.13</v>
      </c>
    </row>
    <row r="331" spans="1:2" x14ac:dyDescent="0.2">
      <c r="A331" s="181">
        <v>43903</v>
      </c>
      <c r="B331">
        <v>177.13</v>
      </c>
    </row>
    <row r="332" spans="1:2" x14ac:dyDescent="0.2">
      <c r="A332" s="181">
        <v>43906</v>
      </c>
      <c r="B332">
        <v>149.01</v>
      </c>
    </row>
    <row r="333" spans="1:2" x14ac:dyDescent="0.2">
      <c r="A333" s="181">
        <v>43907</v>
      </c>
      <c r="B333">
        <v>147.62</v>
      </c>
    </row>
    <row r="334" spans="1:2" x14ac:dyDescent="0.2">
      <c r="A334" s="181">
        <v>43908</v>
      </c>
      <c r="B334">
        <v>137.30000000000001</v>
      </c>
    </row>
    <row r="335" spans="1:2" x14ac:dyDescent="0.2">
      <c r="A335" s="181">
        <v>43909</v>
      </c>
      <c r="B335">
        <v>149.5</v>
      </c>
    </row>
    <row r="336" spans="1:2" x14ac:dyDescent="0.2">
      <c r="A336" s="181">
        <v>43910</v>
      </c>
      <c r="B336">
        <v>148.49</v>
      </c>
    </row>
    <row r="337" spans="1:2" x14ac:dyDescent="0.2">
      <c r="A337" s="181">
        <v>43913</v>
      </c>
      <c r="B337">
        <v>137.1</v>
      </c>
    </row>
    <row r="338" spans="1:2" x14ac:dyDescent="0.2">
      <c r="A338" s="181">
        <v>43914</v>
      </c>
      <c r="B338">
        <v>161.94999999999999</v>
      </c>
    </row>
    <row r="339" spans="1:2" x14ac:dyDescent="0.2">
      <c r="A339" s="181">
        <v>43915</v>
      </c>
      <c r="B339">
        <v>162.97999999999999</v>
      </c>
    </row>
    <row r="340" spans="1:2" x14ac:dyDescent="0.2">
      <c r="A340" s="181">
        <v>43916</v>
      </c>
      <c r="B340">
        <v>167.35</v>
      </c>
    </row>
    <row r="341" spans="1:2" x14ac:dyDescent="0.2">
      <c r="A341" s="181">
        <v>43917</v>
      </c>
      <c r="B341">
        <v>164.01</v>
      </c>
    </row>
    <row r="342" spans="1:2" x14ac:dyDescent="0.2">
      <c r="A342" s="181">
        <v>43920</v>
      </c>
      <c r="B342">
        <v>168.13</v>
      </c>
    </row>
    <row r="343" spans="1:2" x14ac:dyDescent="0.2">
      <c r="A343" s="181">
        <v>43921</v>
      </c>
      <c r="B343">
        <v>165.35</v>
      </c>
    </row>
    <row r="344" spans="1:2" x14ac:dyDescent="0.2">
      <c r="A344" s="181">
        <v>43922</v>
      </c>
      <c r="B344">
        <v>158.16999999999999</v>
      </c>
    </row>
    <row r="345" spans="1:2" x14ac:dyDescent="0.2">
      <c r="A345" s="181">
        <v>43923</v>
      </c>
      <c r="B345">
        <v>161.5</v>
      </c>
    </row>
    <row r="346" spans="1:2" x14ac:dyDescent="0.2">
      <c r="A346" s="181">
        <v>43924</v>
      </c>
      <c r="B346">
        <v>160.33000000000001</v>
      </c>
    </row>
    <row r="347" spans="1:2" x14ac:dyDescent="0.2">
      <c r="A347" s="181">
        <v>43927</v>
      </c>
      <c r="B347">
        <v>177.04</v>
      </c>
    </row>
    <row r="348" spans="1:2" x14ac:dyDescent="0.2">
      <c r="A348" s="181">
        <v>43928</v>
      </c>
      <c r="B348">
        <v>175.59</v>
      </c>
    </row>
    <row r="349" spans="1:2" x14ac:dyDescent="0.2">
      <c r="A349" s="181">
        <v>43929</v>
      </c>
      <c r="B349">
        <v>177.49</v>
      </c>
    </row>
    <row r="350" spans="1:2" x14ac:dyDescent="0.2">
      <c r="A350" s="181">
        <v>43930</v>
      </c>
      <c r="B350">
        <v>183.7</v>
      </c>
    </row>
    <row r="351" spans="1:2" x14ac:dyDescent="0.2">
      <c r="A351" s="181">
        <v>43934</v>
      </c>
      <c r="B351">
        <v>180.12</v>
      </c>
    </row>
    <row r="352" spans="1:2" x14ac:dyDescent="0.2">
      <c r="A352" s="181">
        <v>43935</v>
      </c>
      <c r="B352">
        <v>183.99</v>
      </c>
    </row>
    <row r="353" spans="1:2" x14ac:dyDescent="0.2">
      <c r="A353" s="181">
        <v>43936</v>
      </c>
      <c r="B353">
        <v>177.84</v>
      </c>
    </row>
    <row r="354" spans="1:2" x14ac:dyDescent="0.2">
      <c r="A354" s="181">
        <v>43937</v>
      </c>
      <c r="B354">
        <v>179.5</v>
      </c>
    </row>
    <row r="355" spans="1:2" x14ac:dyDescent="0.2">
      <c r="A355" s="181">
        <v>43938</v>
      </c>
      <c r="B355">
        <v>186.1</v>
      </c>
    </row>
    <row r="356" spans="1:2" x14ac:dyDescent="0.2">
      <c r="A356" s="181">
        <v>43941</v>
      </c>
      <c r="B356">
        <v>181.65</v>
      </c>
    </row>
    <row r="357" spans="1:2" x14ac:dyDescent="0.2">
      <c r="A357" s="181">
        <v>43942</v>
      </c>
      <c r="B357">
        <v>177.58</v>
      </c>
    </row>
    <row r="358" spans="1:2" x14ac:dyDescent="0.2">
      <c r="A358" s="181">
        <v>43943</v>
      </c>
      <c r="B358">
        <v>186.48</v>
      </c>
    </row>
    <row r="359" spans="1:2" x14ac:dyDescent="0.2">
      <c r="A359" s="181">
        <v>43944</v>
      </c>
      <c r="B359">
        <v>182.04</v>
      </c>
    </row>
    <row r="360" spans="1:2" x14ac:dyDescent="0.2">
      <c r="A360" s="181">
        <v>43945</v>
      </c>
      <c r="B360">
        <v>184.02</v>
      </c>
    </row>
    <row r="361" spans="1:2" x14ac:dyDescent="0.2">
      <c r="A361" s="181">
        <v>43948</v>
      </c>
      <c r="B361">
        <v>185.89</v>
      </c>
    </row>
    <row r="362" spans="1:2" x14ac:dyDescent="0.2">
      <c r="A362" s="181">
        <v>43949</v>
      </c>
      <c r="B362">
        <v>185.93</v>
      </c>
    </row>
    <row r="363" spans="1:2" x14ac:dyDescent="0.2">
      <c r="A363" s="181">
        <v>43950</v>
      </c>
      <c r="B363">
        <v>187.82</v>
      </c>
    </row>
    <row r="364" spans="1:2" x14ac:dyDescent="0.2">
      <c r="A364" s="181">
        <v>43951</v>
      </c>
      <c r="B364">
        <v>187.56</v>
      </c>
    </row>
    <row r="365" spans="1:2" x14ac:dyDescent="0.2">
      <c r="A365" s="181">
        <v>43952</v>
      </c>
      <c r="B365">
        <v>182.66</v>
      </c>
    </row>
    <row r="366" spans="1:2" x14ac:dyDescent="0.2">
      <c r="A366" s="181">
        <v>43955</v>
      </c>
      <c r="B366">
        <v>181.87</v>
      </c>
    </row>
    <row r="367" spans="1:2" x14ac:dyDescent="0.2">
      <c r="A367" s="181">
        <v>43956</v>
      </c>
      <c r="B367">
        <v>179.24</v>
      </c>
    </row>
    <row r="368" spans="1:2" x14ac:dyDescent="0.2">
      <c r="A368" s="181">
        <v>43957</v>
      </c>
      <c r="B368">
        <v>176.97</v>
      </c>
    </row>
    <row r="369" spans="1:2" x14ac:dyDescent="0.2">
      <c r="A369" s="181">
        <v>43958</v>
      </c>
      <c r="B369">
        <v>181.12</v>
      </c>
    </row>
    <row r="370" spans="1:2" x14ac:dyDescent="0.2">
      <c r="A370" s="181">
        <v>43959</v>
      </c>
      <c r="B370">
        <v>181.23</v>
      </c>
    </row>
    <row r="371" spans="1:2" x14ac:dyDescent="0.2">
      <c r="A371" s="181">
        <v>43962</v>
      </c>
      <c r="B371">
        <v>180.88</v>
      </c>
    </row>
    <row r="372" spans="1:2" x14ac:dyDescent="0.2">
      <c r="A372" s="181">
        <v>43963</v>
      </c>
      <c r="B372">
        <v>176.54</v>
      </c>
    </row>
    <row r="373" spans="1:2" x14ac:dyDescent="0.2">
      <c r="A373" s="181">
        <v>43964</v>
      </c>
      <c r="B373">
        <v>172.82</v>
      </c>
    </row>
    <row r="374" spans="1:2" x14ac:dyDescent="0.2">
      <c r="A374" s="181">
        <v>43965</v>
      </c>
      <c r="B374">
        <v>175.41</v>
      </c>
    </row>
    <row r="375" spans="1:2" x14ac:dyDescent="0.2">
      <c r="A375" s="181">
        <v>43966</v>
      </c>
      <c r="B375">
        <v>173.81</v>
      </c>
    </row>
    <row r="376" spans="1:2" x14ac:dyDescent="0.2">
      <c r="A376" s="181">
        <v>43969</v>
      </c>
      <c r="B376">
        <v>179.83</v>
      </c>
    </row>
    <row r="377" spans="1:2" x14ac:dyDescent="0.2">
      <c r="A377" s="181">
        <v>43970</v>
      </c>
      <c r="B377">
        <v>179.57</v>
      </c>
    </row>
    <row r="378" spans="1:2" x14ac:dyDescent="0.2">
      <c r="A378" s="181">
        <v>43971</v>
      </c>
      <c r="B378">
        <v>184.1</v>
      </c>
    </row>
    <row r="379" spans="1:2" x14ac:dyDescent="0.2">
      <c r="A379" s="181">
        <v>43972</v>
      </c>
      <c r="B379">
        <v>185.08</v>
      </c>
    </row>
    <row r="380" spans="1:2" x14ac:dyDescent="0.2">
      <c r="A380" s="181">
        <v>43973</v>
      </c>
      <c r="B380">
        <v>184.41</v>
      </c>
    </row>
    <row r="381" spans="1:2" x14ac:dyDescent="0.2">
      <c r="A381" s="181">
        <v>43977</v>
      </c>
      <c r="B381">
        <v>184.84</v>
      </c>
    </row>
    <row r="382" spans="1:2" x14ac:dyDescent="0.2">
      <c r="A382" s="181">
        <v>43978</v>
      </c>
      <c r="B382">
        <v>187.72</v>
      </c>
    </row>
    <row r="383" spans="1:2" x14ac:dyDescent="0.2">
      <c r="A383" s="181">
        <v>43979</v>
      </c>
      <c r="B383">
        <v>188.73</v>
      </c>
    </row>
    <row r="384" spans="1:2" x14ac:dyDescent="0.2">
      <c r="A384" s="181">
        <v>43980</v>
      </c>
      <c r="B384">
        <v>186.32</v>
      </c>
    </row>
    <row r="385" spans="1:2" x14ac:dyDescent="0.2">
      <c r="A385" s="181">
        <v>43983</v>
      </c>
      <c r="B385">
        <v>187.41</v>
      </c>
    </row>
    <row r="386" spans="1:2" x14ac:dyDescent="0.2">
      <c r="A386" s="181">
        <v>43984</v>
      </c>
      <c r="B386">
        <v>187.59</v>
      </c>
    </row>
    <row r="387" spans="1:2" x14ac:dyDescent="0.2">
      <c r="A387" s="181">
        <v>43985</v>
      </c>
      <c r="B387">
        <v>193.29</v>
      </c>
    </row>
    <row r="388" spans="1:2" x14ac:dyDescent="0.2">
      <c r="A388" s="181">
        <v>43986</v>
      </c>
      <c r="B388">
        <v>193.24</v>
      </c>
    </row>
    <row r="389" spans="1:2" x14ac:dyDescent="0.2">
      <c r="A389" s="181">
        <v>43987</v>
      </c>
      <c r="B389">
        <v>197.16</v>
      </c>
    </row>
    <row r="390" spans="1:2" x14ac:dyDescent="0.2">
      <c r="A390" s="181">
        <v>43990</v>
      </c>
      <c r="B390">
        <v>202.65</v>
      </c>
    </row>
    <row r="391" spans="1:2" x14ac:dyDescent="0.2">
      <c r="A391" s="181">
        <v>43991</v>
      </c>
      <c r="B391">
        <v>199.52</v>
      </c>
    </row>
    <row r="392" spans="1:2" x14ac:dyDescent="0.2">
      <c r="A392" s="181">
        <v>43992</v>
      </c>
      <c r="B392">
        <v>195.8</v>
      </c>
    </row>
    <row r="393" spans="1:2" x14ac:dyDescent="0.2">
      <c r="A393" s="181">
        <v>43993</v>
      </c>
      <c r="B393">
        <v>187.51</v>
      </c>
    </row>
    <row r="394" spans="1:2" x14ac:dyDescent="0.2">
      <c r="A394" s="181">
        <v>43994</v>
      </c>
      <c r="B394">
        <v>189.17</v>
      </c>
    </row>
    <row r="395" spans="1:2" x14ac:dyDescent="0.2">
      <c r="A395" s="181">
        <v>43997</v>
      </c>
      <c r="B395">
        <v>189.49</v>
      </c>
    </row>
    <row r="396" spans="1:2" x14ac:dyDescent="0.2">
      <c r="A396" s="181">
        <v>43998</v>
      </c>
      <c r="B396">
        <v>190.32</v>
      </c>
    </row>
    <row r="397" spans="1:2" x14ac:dyDescent="0.2">
      <c r="A397" s="181">
        <v>43999</v>
      </c>
      <c r="B397">
        <v>190.79</v>
      </c>
    </row>
    <row r="398" spans="1:2" x14ac:dyDescent="0.2">
      <c r="A398" s="181">
        <v>44000</v>
      </c>
      <c r="B398">
        <v>189.49</v>
      </c>
    </row>
    <row r="399" spans="1:2" x14ac:dyDescent="0.2">
      <c r="A399" s="181">
        <v>44001</v>
      </c>
      <c r="B399">
        <v>186.56</v>
      </c>
    </row>
    <row r="400" spans="1:2" x14ac:dyDescent="0.2">
      <c r="A400" s="181">
        <v>44004</v>
      </c>
      <c r="B400">
        <v>187.46</v>
      </c>
    </row>
    <row r="401" spans="1:2" x14ac:dyDescent="0.2">
      <c r="A401" s="181">
        <v>44005</v>
      </c>
      <c r="B401">
        <v>186.62</v>
      </c>
    </row>
    <row r="402" spans="1:2" x14ac:dyDescent="0.2">
      <c r="A402" s="181">
        <v>44006</v>
      </c>
      <c r="B402">
        <v>184.29</v>
      </c>
    </row>
    <row r="403" spans="1:2" x14ac:dyDescent="0.2">
      <c r="A403" s="181">
        <v>44007</v>
      </c>
      <c r="B403">
        <v>182.76</v>
      </c>
    </row>
    <row r="404" spans="1:2" x14ac:dyDescent="0.2">
      <c r="A404" s="181">
        <v>44008</v>
      </c>
      <c r="B404">
        <v>179.74</v>
      </c>
    </row>
    <row r="405" spans="1:2" x14ac:dyDescent="0.2">
      <c r="A405" s="181">
        <v>44011</v>
      </c>
      <c r="B405">
        <v>182.8</v>
      </c>
    </row>
    <row r="406" spans="1:2" x14ac:dyDescent="0.2">
      <c r="A406" s="181">
        <v>44012</v>
      </c>
      <c r="B406">
        <v>184.47</v>
      </c>
    </row>
    <row r="407" spans="1:2" x14ac:dyDescent="0.2">
      <c r="A407" s="181">
        <v>44013</v>
      </c>
      <c r="B407">
        <v>184.66</v>
      </c>
    </row>
    <row r="408" spans="1:2" x14ac:dyDescent="0.2">
      <c r="A408" s="181">
        <v>44014</v>
      </c>
      <c r="B408">
        <v>183.52</v>
      </c>
    </row>
    <row r="409" spans="1:2" x14ac:dyDescent="0.2">
      <c r="A409" s="181">
        <v>44018</v>
      </c>
      <c r="B409">
        <v>188.5</v>
      </c>
    </row>
    <row r="410" spans="1:2" x14ac:dyDescent="0.2">
      <c r="A410" s="181">
        <v>44019</v>
      </c>
      <c r="B410">
        <v>185.82</v>
      </c>
    </row>
    <row r="411" spans="1:2" x14ac:dyDescent="0.2">
      <c r="A411" s="181">
        <v>44020</v>
      </c>
      <c r="B411">
        <v>185.85</v>
      </c>
    </row>
    <row r="412" spans="1:2" x14ac:dyDescent="0.2">
      <c r="A412" s="181">
        <v>44021</v>
      </c>
      <c r="B412">
        <v>184.33</v>
      </c>
    </row>
    <row r="413" spans="1:2" x14ac:dyDescent="0.2">
      <c r="A413" s="181">
        <v>44022</v>
      </c>
      <c r="B413">
        <v>184.88</v>
      </c>
    </row>
    <row r="414" spans="1:2" x14ac:dyDescent="0.2">
      <c r="A414" s="181">
        <v>44025</v>
      </c>
      <c r="B414">
        <v>184.92</v>
      </c>
    </row>
    <row r="415" spans="1:2" x14ac:dyDescent="0.2">
      <c r="A415" s="181">
        <v>44026</v>
      </c>
      <c r="B415">
        <v>190.72</v>
      </c>
    </row>
    <row r="416" spans="1:2" x14ac:dyDescent="0.2">
      <c r="A416" s="181">
        <v>44027</v>
      </c>
      <c r="B416">
        <v>191.77</v>
      </c>
    </row>
    <row r="417" spans="1:2" x14ac:dyDescent="0.2">
      <c r="A417" s="181">
        <v>44028</v>
      </c>
      <c r="B417">
        <v>190.92</v>
      </c>
    </row>
    <row r="418" spans="1:2" x14ac:dyDescent="0.2">
      <c r="A418" s="181">
        <v>44029</v>
      </c>
      <c r="B418">
        <v>191.48</v>
      </c>
    </row>
    <row r="419" spans="1:2" x14ac:dyDescent="0.2">
      <c r="A419" s="181">
        <v>44032</v>
      </c>
      <c r="B419">
        <v>191.61</v>
      </c>
    </row>
    <row r="420" spans="1:2" x14ac:dyDescent="0.2">
      <c r="A420" s="181">
        <v>44033</v>
      </c>
      <c r="B420">
        <v>192.98</v>
      </c>
    </row>
    <row r="421" spans="1:2" x14ac:dyDescent="0.2">
      <c r="A421" s="181">
        <v>44034</v>
      </c>
      <c r="B421">
        <v>198.62</v>
      </c>
    </row>
    <row r="422" spans="1:2" x14ac:dyDescent="0.2">
      <c r="A422" s="181">
        <v>44035</v>
      </c>
      <c r="B422">
        <v>197.55</v>
      </c>
    </row>
    <row r="423" spans="1:2" x14ac:dyDescent="0.2">
      <c r="A423" s="181">
        <v>44036</v>
      </c>
      <c r="B423">
        <v>198.72</v>
      </c>
    </row>
    <row r="424" spans="1:2" x14ac:dyDescent="0.2">
      <c r="A424" s="181">
        <v>44039</v>
      </c>
      <c r="B424">
        <v>201.25</v>
      </c>
    </row>
    <row r="425" spans="1:2" x14ac:dyDescent="0.2">
      <c r="A425" s="181">
        <v>44040</v>
      </c>
      <c r="B425">
        <v>196.24</v>
      </c>
    </row>
    <row r="426" spans="1:2" x14ac:dyDescent="0.2">
      <c r="A426" s="181">
        <v>44041</v>
      </c>
      <c r="B426">
        <v>196.21</v>
      </c>
    </row>
    <row r="427" spans="1:2" x14ac:dyDescent="0.2">
      <c r="A427" s="181">
        <v>44042</v>
      </c>
      <c r="B427">
        <v>195.41</v>
      </c>
    </row>
    <row r="428" spans="1:2" x14ac:dyDescent="0.2">
      <c r="A428" s="181">
        <v>44043</v>
      </c>
      <c r="B428">
        <v>194.28</v>
      </c>
    </row>
    <row r="429" spans="1:2" x14ac:dyDescent="0.2">
      <c r="A429" s="181">
        <v>44046</v>
      </c>
      <c r="B429">
        <v>194.4</v>
      </c>
    </row>
    <row r="430" spans="1:2" x14ac:dyDescent="0.2">
      <c r="A430" s="181">
        <v>44047</v>
      </c>
      <c r="B430">
        <v>199.36</v>
      </c>
    </row>
    <row r="431" spans="1:2" x14ac:dyDescent="0.2">
      <c r="A431" s="181">
        <v>44048</v>
      </c>
      <c r="B431">
        <v>199.26</v>
      </c>
    </row>
    <row r="432" spans="1:2" x14ac:dyDescent="0.2">
      <c r="A432" s="181">
        <v>44049</v>
      </c>
      <c r="B432">
        <v>203.18</v>
      </c>
    </row>
    <row r="433" spans="1:2" x14ac:dyDescent="0.2">
      <c r="A433" s="181">
        <v>44050</v>
      </c>
      <c r="B433">
        <v>204.6</v>
      </c>
    </row>
    <row r="434" spans="1:2" x14ac:dyDescent="0.2">
      <c r="A434" s="181">
        <v>44053</v>
      </c>
      <c r="B434">
        <v>204.12</v>
      </c>
    </row>
    <row r="435" spans="1:2" x14ac:dyDescent="0.2">
      <c r="A435" s="181">
        <v>44054</v>
      </c>
      <c r="B435">
        <v>205</v>
      </c>
    </row>
    <row r="436" spans="1:2" x14ac:dyDescent="0.2">
      <c r="A436" s="181">
        <v>44055</v>
      </c>
      <c r="B436">
        <v>206.02</v>
      </c>
    </row>
    <row r="437" spans="1:2" x14ac:dyDescent="0.2">
      <c r="A437" s="181">
        <v>44056</v>
      </c>
      <c r="B437">
        <v>206.49</v>
      </c>
    </row>
    <row r="438" spans="1:2" x14ac:dyDescent="0.2">
      <c r="A438" s="181">
        <v>44057</v>
      </c>
      <c r="B438">
        <v>207.03</v>
      </c>
    </row>
    <row r="439" spans="1:2" x14ac:dyDescent="0.2">
      <c r="A439" s="181">
        <v>44060</v>
      </c>
      <c r="B439">
        <v>208.67</v>
      </c>
    </row>
    <row r="440" spans="1:2" x14ac:dyDescent="0.2">
      <c r="A440" s="181">
        <v>44061</v>
      </c>
      <c r="B440">
        <v>210.32</v>
      </c>
    </row>
    <row r="441" spans="1:2" x14ac:dyDescent="0.2">
      <c r="A441" s="181">
        <v>44062</v>
      </c>
      <c r="B441">
        <v>209.51</v>
      </c>
    </row>
    <row r="442" spans="1:2" x14ac:dyDescent="0.2">
      <c r="A442" s="181">
        <v>44063</v>
      </c>
      <c r="B442">
        <v>209.88</v>
      </c>
    </row>
    <row r="443" spans="1:2" x14ac:dyDescent="0.2">
      <c r="A443" s="181">
        <v>44064</v>
      </c>
      <c r="B443">
        <v>211.57</v>
      </c>
    </row>
    <row r="444" spans="1:2" x14ac:dyDescent="0.2">
      <c r="A444" s="181">
        <v>44067</v>
      </c>
      <c r="B444">
        <v>212.62</v>
      </c>
    </row>
    <row r="445" spans="1:2" x14ac:dyDescent="0.2">
      <c r="A445" s="181">
        <v>44068</v>
      </c>
      <c r="B445">
        <v>212.65</v>
      </c>
    </row>
    <row r="446" spans="1:2" x14ac:dyDescent="0.2">
      <c r="A446" s="181">
        <v>44069</v>
      </c>
      <c r="B446">
        <v>213.76</v>
      </c>
    </row>
    <row r="447" spans="1:2" x14ac:dyDescent="0.2">
      <c r="A447" s="181">
        <v>44070</v>
      </c>
      <c r="B447">
        <v>212.19</v>
      </c>
    </row>
    <row r="448" spans="1:2" x14ac:dyDescent="0.2">
      <c r="A448" s="181">
        <v>44071</v>
      </c>
      <c r="B448">
        <v>214.91</v>
      </c>
    </row>
    <row r="449" spans="1:2" x14ac:dyDescent="0.2">
      <c r="A449" s="181">
        <v>44074</v>
      </c>
      <c r="B449">
        <v>213.52</v>
      </c>
    </row>
    <row r="450" spans="1:2" x14ac:dyDescent="0.2">
      <c r="A450" s="181">
        <v>44075</v>
      </c>
      <c r="B450">
        <v>212.69</v>
      </c>
    </row>
    <row r="451" spans="1:2" x14ac:dyDescent="0.2">
      <c r="A451" s="181">
        <v>44076</v>
      </c>
      <c r="B451">
        <v>216.23</v>
      </c>
    </row>
    <row r="452" spans="1:2" x14ac:dyDescent="0.2">
      <c r="A452" s="181">
        <v>44077</v>
      </c>
      <c r="B452">
        <v>213.8</v>
      </c>
    </row>
    <row r="453" spans="1:2" x14ac:dyDescent="0.2">
      <c r="A453" s="181">
        <v>44078</v>
      </c>
      <c r="B453">
        <v>211.73</v>
      </c>
    </row>
    <row r="454" spans="1:2" x14ac:dyDescent="0.2">
      <c r="A454" s="181">
        <v>44082</v>
      </c>
      <c r="B454">
        <v>213.58</v>
      </c>
    </row>
    <row r="455" spans="1:2" x14ac:dyDescent="0.2">
      <c r="A455" s="181">
        <v>44083</v>
      </c>
      <c r="B455">
        <v>215.71</v>
      </c>
    </row>
    <row r="456" spans="1:2" x14ac:dyDescent="0.2">
      <c r="A456" s="181">
        <v>44084</v>
      </c>
      <c r="B456">
        <v>217.24</v>
      </c>
    </row>
    <row r="457" spans="1:2" x14ac:dyDescent="0.2">
      <c r="A457" s="181">
        <v>44085</v>
      </c>
      <c r="B457">
        <v>218</v>
      </c>
    </row>
    <row r="458" spans="1:2" x14ac:dyDescent="0.2">
      <c r="A458" s="181">
        <v>44088</v>
      </c>
      <c r="B458">
        <v>220.56</v>
      </c>
    </row>
    <row r="459" spans="1:2" x14ac:dyDescent="0.2">
      <c r="A459" s="181">
        <v>44089</v>
      </c>
      <c r="B459">
        <v>222.37</v>
      </c>
    </row>
    <row r="460" spans="1:2" x14ac:dyDescent="0.2">
      <c r="A460" s="181">
        <v>44090</v>
      </c>
      <c r="B460">
        <v>224.81</v>
      </c>
    </row>
    <row r="461" spans="1:2" x14ac:dyDescent="0.2">
      <c r="A461" s="181">
        <v>44091</v>
      </c>
      <c r="B461">
        <v>222.58</v>
      </c>
    </row>
    <row r="462" spans="1:2" x14ac:dyDescent="0.2">
      <c r="A462" s="181">
        <v>44092</v>
      </c>
      <c r="B462">
        <v>220.27</v>
      </c>
    </row>
    <row r="463" spans="1:2" x14ac:dyDescent="0.2">
      <c r="A463" s="181">
        <v>44095</v>
      </c>
      <c r="B463">
        <v>216.41</v>
      </c>
    </row>
    <row r="464" spans="1:2" x14ac:dyDescent="0.2">
      <c r="A464" s="181">
        <v>44096</v>
      </c>
      <c r="B464">
        <v>216.41</v>
      </c>
    </row>
    <row r="465" spans="1:2" x14ac:dyDescent="0.2">
      <c r="A465" s="181">
        <v>44097</v>
      </c>
      <c r="B465">
        <v>214.97</v>
      </c>
    </row>
    <row r="466" spans="1:2" x14ac:dyDescent="0.2">
      <c r="A466" s="181">
        <v>44098</v>
      </c>
      <c r="B466">
        <v>216.12</v>
      </c>
    </row>
    <row r="467" spans="1:2" x14ac:dyDescent="0.2">
      <c r="A467" s="181">
        <v>44099</v>
      </c>
      <c r="B467">
        <v>218.18</v>
      </c>
    </row>
    <row r="468" spans="1:2" x14ac:dyDescent="0.2">
      <c r="A468" s="181">
        <v>44102</v>
      </c>
      <c r="B468">
        <v>220.26</v>
      </c>
    </row>
    <row r="469" spans="1:2" x14ac:dyDescent="0.2">
      <c r="A469" s="181">
        <v>44103</v>
      </c>
      <c r="B469">
        <v>218.68</v>
      </c>
    </row>
    <row r="470" spans="1:2" x14ac:dyDescent="0.2">
      <c r="A470" s="181">
        <v>44104</v>
      </c>
      <c r="B470">
        <v>219.49</v>
      </c>
    </row>
    <row r="471" spans="1:2" x14ac:dyDescent="0.2">
      <c r="A471" s="181">
        <v>44105</v>
      </c>
      <c r="B471">
        <v>219.59</v>
      </c>
    </row>
    <row r="472" spans="1:2" x14ac:dyDescent="0.2">
      <c r="A472" s="181">
        <v>44106</v>
      </c>
      <c r="B472">
        <v>222.67</v>
      </c>
    </row>
    <row r="473" spans="1:2" x14ac:dyDescent="0.2">
      <c r="A473" s="181">
        <v>44109</v>
      </c>
      <c r="B473">
        <v>226.07</v>
      </c>
    </row>
    <row r="474" spans="1:2" x14ac:dyDescent="0.2">
      <c r="A474" s="181">
        <v>44110</v>
      </c>
      <c r="B474">
        <v>224.09</v>
      </c>
    </row>
    <row r="475" spans="1:2" x14ac:dyDescent="0.2">
      <c r="A475" s="181">
        <v>44111</v>
      </c>
      <c r="B475">
        <v>226.48</v>
      </c>
    </row>
    <row r="476" spans="1:2" x14ac:dyDescent="0.2">
      <c r="A476" s="181">
        <v>44112</v>
      </c>
      <c r="B476">
        <v>225.8</v>
      </c>
    </row>
    <row r="477" spans="1:2" x14ac:dyDescent="0.2">
      <c r="A477" s="181">
        <v>44113</v>
      </c>
      <c r="B477">
        <v>224.83</v>
      </c>
    </row>
    <row r="478" spans="1:2" x14ac:dyDescent="0.2">
      <c r="A478" s="181">
        <v>44116</v>
      </c>
      <c r="B478">
        <v>226.11</v>
      </c>
    </row>
    <row r="479" spans="1:2" x14ac:dyDescent="0.2">
      <c r="A479" s="181">
        <v>44117</v>
      </c>
      <c r="B479">
        <v>227.35</v>
      </c>
    </row>
    <row r="480" spans="1:2" x14ac:dyDescent="0.2">
      <c r="A480" s="181">
        <v>44118</v>
      </c>
      <c r="B480">
        <v>227.62</v>
      </c>
    </row>
    <row r="481" spans="1:2" x14ac:dyDescent="0.2">
      <c r="A481" s="181">
        <v>44119</v>
      </c>
      <c r="B481">
        <v>229.64</v>
      </c>
    </row>
    <row r="482" spans="1:2" x14ac:dyDescent="0.2">
      <c r="A482" s="181">
        <v>44120</v>
      </c>
      <c r="B482">
        <v>229.37</v>
      </c>
    </row>
    <row r="483" spans="1:2" x14ac:dyDescent="0.2">
      <c r="A483" s="181">
        <v>44123</v>
      </c>
      <c r="B483">
        <v>226</v>
      </c>
    </row>
    <row r="484" spans="1:2" x14ac:dyDescent="0.2">
      <c r="A484" s="181">
        <v>44124</v>
      </c>
      <c r="B484">
        <v>227.45</v>
      </c>
    </row>
    <row r="485" spans="1:2" x14ac:dyDescent="0.2">
      <c r="A485" s="181">
        <v>44125</v>
      </c>
      <c r="B485">
        <v>228.19</v>
      </c>
    </row>
    <row r="486" spans="1:2" x14ac:dyDescent="0.2">
      <c r="A486" s="181">
        <v>44126</v>
      </c>
      <c r="B486">
        <v>229.15</v>
      </c>
    </row>
    <row r="487" spans="1:2" x14ac:dyDescent="0.2">
      <c r="A487" s="181">
        <v>44127</v>
      </c>
      <c r="B487">
        <v>228.71</v>
      </c>
    </row>
    <row r="488" spans="1:2" x14ac:dyDescent="0.2">
      <c r="A488" s="181">
        <v>44130</v>
      </c>
      <c r="B488">
        <v>224.27</v>
      </c>
    </row>
    <row r="489" spans="1:2" x14ac:dyDescent="0.2">
      <c r="A489" s="181">
        <v>44131</v>
      </c>
      <c r="B489">
        <v>222.97</v>
      </c>
    </row>
    <row r="490" spans="1:2" x14ac:dyDescent="0.2">
      <c r="A490" s="181">
        <v>44132</v>
      </c>
      <c r="B490">
        <v>214.69</v>
      </c>
    </row>
    <row r="491" spans="1:2" x14ac:dyDescent="0.2">
      <c r="A491" s="181">
        <v>44133</v>
      </c>
      <c r="B491">
        <v>214.95</v>
      </c>
    </row>
    <row r="492" spans="1:2" x14ac:dyDescent="0.2">
      <c r="A492" s="181">
        <v>44134</v>
      </c>
      <c r="B492">
        <v>213</v>
      </c>
    </row>
    <row r="493" spans="1:2" x14ac:dyDescent="0.2">
      <c r="A493" s="181">
        <v>44137</v>
      </c>
      <c r="B493">
        <v>212.56</v>
      </c>
    </row>
    <row r="494" spans="1:2" x14ac:dyDescent="0.2">
      <c r="A494" s="181">
        <v>44138</v>
      </c>
      <c r="B494">
        <v>216.8</v>
      </c>
    </row>
    <row r="495" spans="1:2" x14ac:dyDescent="0.2">
      <c r="A495" s="181">
        <v>44139</v>
      </c>
      <c r="B495">
        <v>214.87</v>
      </c>
    </row>
    <row r="496" spans="1:2" x14ac:dyDescent="0.2">
      <c r="A496" s="181">
        <v>44140</v>
      </c>
      <c r="B496">
        <v>216.31</v>
      </c>
    </row>
    <row r="497" spans="1:2" x14ac:dyDescent="0.2">
      <c r="A497" s="181">
        <v>44141</v>
      </c>
      <c r="B497">
        <v>216.56</v>
      </c>
    </row>
    <row r="498" spans="1:2" x14ac:dyDescent="0.2">
      <c r="A498" s="181">
        <v>44144</v>
      </c>
      <c r="B498">
        <v>213.22</v>
      </c>
    </row>
    <row r="499" spans="1:2" x14ac:dyDescent="0.2">
      <c r="A499" s="181">
        <v>44145</v>
      </c>
      <c r="B499">
        <v>213.32</v>
      </c>
    </row>
    <row r="500" spans="1:2" x14ac:dyDescent="0.2">
      <c r="A500" s="181">
        <v>44146</v>
      </c>
      <c r="B500">
        <v>218.02</v>
      </c>
    </row>
    <row r="501" spans="1:2" x14ac:dyDescent="0.2">
      <c r="A501" s="181">
        <v>44147</v>
      </c>
      <c r="B501">
        <v>213.07</v>
      </c>
    </row>
    <row r="502" spans="1:2" x14ac:dyDescent="0.2">
      <c r="A502" s="181">
        <v>44148</v>
      </c>
      <c r="B502">
        <v>213.28</v>
      </c>
    </row>
    <row r="503" spans="1:2" x14ac:dyDescent="0.2">
      <c r="A503" s="181">
        <v>44151</v>
      </c>
      <c r="B503">
        <v>216.73</v>
      </c>
    </row>
    <row r="504" spans="1:2" x14ac:dyDescent="0.2">
      <c r="A504" s="181">
        <v>44152</v>
      </c>
      <c r="B504">
        <v>216.01</v>
      </c>
    </row>
    <row r="505" spans="1:2" x14ac:dyDescent="0.2">
      <c r="A505" s="181">
        <v>44153</v>
      </c>
      <c r="B505">
        <v>215.52</v>
      </c>
    </row>
    <row r="506" spans="1:2" x14ac:dyDescent="0.2">
      <c r="A506" s="181">
        <v>44154</v>
      </c>
      <c r="B506">
        <v>215.11</v>
      </c>
    </row>
    <row r="507" spans="1:2" x14ac:dyDescent="0.2">
      <c r="A507" s="181">
        <v>44155</v>
      </c>
      <c r="B507">
        <v>214.09</v>
      </c>
    </row>
    <row r="508" spans="1:2" x14ac:dyDescent="0.2">
      <c r="A508" s="181">
        <v>44158</v>
      </c>
      <c r="B508">
        <v>217</v>
      </c>
    </row>
    <row r="509" spans="1:2" x14ac:dyDescent="0.2">
      <c r="A509" s="181">
        <v>44159</v>
      </c>
      <c r="B509">
        <v>219.71</v>
      </c>
    </row>
    <row r="510" spans="1:2" x14ac:dyDescent="0.2">
      <c r="A510" s="181">
        <v>44160</v>
      </c>
      <c r="B510">
        <v>219.34</v>
      </c>
    </row>
    <row r="511" spans="1:2" x14ac:dyDescent="0.2">
      <c r="A511" s="181">
        <v>44162</v>
      </c>
      <c r="B511">
        <v>218.33</v>
      </c>
    </row>
    <row r="512" spans="1:2" x14ac:dyDescent="0.2">
      <c r="A512" s="181">
        <v>44165</v>
      </c>
      <c r="B512">
        <v>217.44</v>
      </c>
    </row>
    <row r="513" spans="1:2" x14ac:dyDescent="0.2">
      <c r="A513" s="181">
        <v>44166</v>
      </c>
      <c r="B513">
        <v>216.14</v>
      </c>
    </row>
    <row r="514" spans="1:2" x14ac:dyDescent="0.2">
      <c r="A514" s="181">
        <v>44167</v>
      </c>
      <c r="B514">
        <v>210.86</v>
      </c>
    </row>
    <row r="515" spans="1:2" x14ac:dyDescent="0.2">
      <c r="A515" s="181">
        <v>44168</v>
      </c>
      <c r="B515">
        <v>211.51</v>
      </c>
    </row>
    <row r="516" spans="1:2" x14ac:dyDescent="0.2">
      <c r="A516" s="181">
        <v>44169</v>
      </c>
      <c r="B516">
        <v>210.74</v>
      </c>
    </row>
    <row r="517" spans="1:2" x14ac:dyDescent="0.2">
      <c r="A517" s="181">
        <v>44172</v>
      </c>
      <c r="B517">
        <v>208.89</v>
      </c>
    </row>
    <row r="518" spans="1:2" x14ac:dyDescent="0.2">
      <c r="A518" s="181">
        <v>44173</v>
      </c>
      <c r="B518">
        <v>208.39</v>
      </c>
    </row>
    <row r="519" spans="1:2" x14ac:dyDescent="0.2">
      <c r="A519" s="181">
        <v>44174</v>
      </c>
      <c r="B519">
        <v>208.69</v>
      </c>
    </row>
    <row r="520" spans="1:2" x14ac:dyDescent="0.2">
      <c r="A520" s="181">
        <v>44175</v>
      </c>
      <c r="B520">
        <v>208.04</v>
      </c>
    </row>
    <row r="521" spans="1:2" x14ac:dyDescent="0.2">
      <c r="A521" s="181">
        <v>44176</v>
      </c>
      <c r="B521">
        <v>207.76</v>
      </c>
    </row>
    <row r="522" spans="1:2" x14ac:dyDescent="0.2">
      <c r="A522" s="181">
        <v>44179</v>
      </c>
      <c r="B522">
        <v>211.92</v>
      </c>
    </row>
    <row r="523" spans="1:2" x14ac:dyDescent="0.2">
      <c r="A523" s="181">
        <v>44180</v>
      </c>
      <c r="B523">
        <v>214.86</v>
      </c>
    </row>
    <row r="524" spans="1:2" x14ac:dyDescent="0.2">
      <c r="A524" s="181">
        <v>44181</v>
      </c>
      <c r="B524">
        <v>213.8</v>
      </c>
    </row>
    <row r="525" spans="1:2" x14ac:dyDescent="0.2">
      <c r="A525" s="181">
        <v>44182</v>
      </c>
      <c r="B525">
        <v>214.25</v>
      </c>
    </row>
    <row r="526" spans="1:2" x14ac:dyDescent="0.2">
      <c r="A526" s="181">
        <v>44183</v>
      </c>
      <c r="B526">
        <v>215.08</v>
      </c>
    </row>
    <row r="527" spans="1:2" x14ac:dyDescent="0.2">
      <c r="A527" s="181">
        <v>44186</v>
      </c>
      <c r="B527">
        <v>211.67</v>
      </c>
    </row>
    <row r="528" spans="1:2" x14ac:dyDescent="0.2">
      <c r="A528" s="181">
        <v>44187</v>
      </c>
      <c r="B528">
        <v>211.92</v>
      </c>
    </row>
    <row r="529" spans="1:2" x14ac:dyDescent="0.2">
      <c r="A529" s="181">
        <v>44188</v>
      </c>
      <c r="B529">
        <v>212.02</v>
      </c>
    </row>
    <row r="530" spans="1:2" x14ac:dyDescent="0.2">
      <c r="A530" s="181">
        <v>44189</v>
      </c>
      <c r="B530">
        <v>211.39</v>
      </c>
    </row>
    <row r="531" spans="1:2" x14ac:dyDescent="0.2">
      <c r="A531" s="181">
        <v>44193</v>
      </c>
      <c r="B531">
        <v>214.02</v>
      </c>
    </row>
    <row r="532" spans="1:2" x14ac:dyDescent="0.2">
      <c r="A532" s="181">
        <v>44194</v>
      </c>
      <c r="B532">
        <v>212.71</v>
      </c>
    </row>
    <row r="533" spans="1:2" x14ac:dyDescent="0.2">
      <c r="A533" s="181">
        <v>44195</v>
      </c>
      <c r="B533">
        <v>211.56</v>
      </c>
    </row>
    <row r="534" spans="1:2" x14ac:dyDescent="0.2">
      <c r="A534" s="181">
        <v>44196</v>
      </c>
      <c r="B534">
        <v>214.58</v>
      </c>
    </row>
    <row r="535" spans="1:2" x14ac:dyDescent="0.2">
      <c r="A535" s="181">
        <v>44200</v>
      </c>
      <c r="B535">
        <v>210.22</v>
      </c>
    </row>
    <row r="536" spans="1:2" x14ac:dyDescent="0.2">
      <c r="A536" s="181">
        <v>44201</v>
      </c>
      <c r="B536">
        <v>211.48</v>
      </c>
    </row>
    <row r="537" spans="1:2" x14ac:dyDescent="0.2">
      <c r="A537" s="181">
        <v>44202</v>
      </c>
      <c r="B537">
        <v>211</v>
      </c>
    </row>
    <row r="538" spans="1:2" x14ac:dyDescent="0.2">
      <c r="A538" s="181">
        <v>44203</v>
      </c>
      <c r="B538">
        <v>211.98</v>
      </c>
    </row>
    <row r="539" spans="1:2" x14ac:dyDescent="0.2">
      <c r="A539" s="181">
        <v>44204</v>
      </c>
      <c r="B539">
        <v>215.87</v>
      </c>
    </row>
    <row r="540" spans="1:2" x14ac:dyDescent="0.2">
      <c r="A540" s="181">
        <v>44207</v>
      </c>
      <c r="B540">
        <v>214.23</v>
      </c>
    </row>
    <row r="541" spans="1:2" x14ac:dyDescent="0.2">
      <c r="A541" s="181">
        <v>44208</v>
      </c>
      <c r="B541">
        <v>211.6</v>
      </c>
    </row>
    <row r="542" spans="1:2" x14ac:dyDescent="0.2">
      <c r="A542" s="181">
        <v>44209</v>
      </c>
      <c r="B542">
        <v>212.09</v>
      </c>
    </row>
    <row r="543" spans="1:2" x14ac:dyDescent="0.2">
      <c r="A543" s="181">
        <v>44210</v>
      </c>
      <c r="B543">
        <v>208.5</v>
      </c>
    </row>
    <row r="544" spans="1:2" x14ac:dyDescent="0.2">
      <c r="A544" s="181">
        <v>44211</v>
      </c>
      <c r="B544">
        <v>209.91</v>
      </c>
    </row>
    <row r="545" spans="1:2" x14ac:dyDescent="0.2">
      <c r="A545" s="181">
        <v>44215</v>
      </c>
      <c r="B545">
        <v>209.09</v>
      </c>
    </row>
    <row r="546" spans="1:2" x14ac:dyDescent="0.2">
      <c r="A546" s="181">
        <v>44216</v>
      </c>
      <c r="B546">
        <v>213.63</v>
      </c>
    </row>
    <row r="547" spans="1:2" x14ac:dyDescent="0.2">
      <c r="A547" s="181">
        <v>44217</v>
      </c>
      <c r="B547">
        <v>213.53</v>
      </c>
    </row>
    <row r="548" spans="1:2" x14ac:dyDescent="0.2">
      <c r="A548" s="181">
        <v>44218</v>
      </c>
      <c r="B548">
        <v>213.38</v>
      </c>
    </row>
    <row r="549" spans="1:2" x14ac:dyDescent="0.2">
      <c r="A549" s="181">
        <v>44221</v>
      </c>
      <c r="B549">
        <v>213.34</v>
      </c>
    </row>
    <row r="550" spans="1:2" x14ac:dyDescent="0.2">
      <c r="A550" s="181">
        <v>44222</v>
      </c>
      <c r="B550">
        <v>215.38</v>
      </c>
    </row>
    <row r="551" spans="1:2" x14ac:dyDescent="0.2">
      <c r="A551" s="181">
        <v>44223</v>
      </c>
      <c r="B551">
        <v>207</v>
      </c>
    </row>
    <row r="552" spans="1:2" x14ac:dyDescent="0.2">
      <c r="A552" s="181">
        <v>44224</v>
      </c>
      <c r="B552">
        <v>206.82</v>
      </c>
    </row>
    <row r="553" spans="1:2" x14ac:dyDescent="0.2">
      <c r="A553" s="181">
        <v>44225</v>
      </c>
      <c r="B553">
        <v>207.84</v>
      </c>
    </row>
    <row r="554" spans="1:2" x14ac:dyDescent="0.2">
      <c r="A554" s="181">
        <v>44228</v>
      </c>
      <c r="B554">
        <v>207.93</v>
      </c>
    </row>
    <row r="555" spans="1:2" x14ac:dyDescent="0.2">
      <c r="A555" s="181">
        <v>44229</v>
      </c>
      <c r="B555">
        <v>209.76</v>
      </c>
    </row>
    <row r="556" spans="1:2" x14ac:dyDescent="0.2">
      <c r="A556" s="181">
        <v>44230</v>
      </c>
      <c r="B556">
        <v>208.71</v>
      </c>
    </row>
    <row r="557" spans="1:2" x14ac:dyDescent="0.2">
      <c r="A557" s="181">
        <v>44231</v>
      </c>
      <c r="B557">
        <v>211.03</v>
      </c>
    </row>
    <row r="558" spans="1:2" x14ac:dyDescent="0.2">
      <c r="A558" s="181">
        <v>44232</v>
      </c>
      <c r="B558">
        <v>212.58</v>
      </c>
    </row>
    <row r="559" spans="1:2" x14ac:dyDescent="0.2">
      <c r="A559" s="181">
        <v>44235</v>
      </c>
      <c r="B559">
        <v>211.58</v>
      </c>
    </row>
    <row r="560" spans="1:2" x14ac:dyDescent="0.2">
      <c r="A560" s="181">
        <v>44236</v>
      </c>
      <c r="B560">
        <v>215.98</v>
      </c>
    </row>
    <row r="561" spans="1:2" x14ac:dyDescent="0.2">
      <c r="A561" s="181">
        <v>44237</v>
      </c>
      <c r="B561">
        <v>214.4</v>
      </c>
    </row>
    <row r="562" spans="1:2" x14ac:dyDescent="0.2">
      <c r="A562" s="181">
        <v>44238</v>
      </c>
      <c r="B562">
        <v>214.27</v>
      </c>
    </row>
    <row r="563" spans="1:2" x14ac:dyDescent="0.2">
      <c r="A563" s="181">
        <v>44239</v>
      </c>
      <c r="B563">
        <v>213.9</v>
      </c>
    </row>
    <row r="564" spans="1:2" x14ac:dyDescent="0.2">
      <c r="A564" s="181">
        <v>44243</v>
      </c>
      <c r="B564">
        <v>215.03</v>
      </c>
    </row>
    <row r="565" spans="1:2" x14ac:dyDescent="0.2">
      <c r="A565" s="181">
        <v>44244</v>
      </c>
      <c r="B565">
        <v>213.45</v>
      </c>
    </row>
    <row r="566" spans="1:2" x14ac:dyDescent="0.2">
      <c r="A566" s="181">
        <v>44245</v>
      </c>
      <c r="B566">
        <v>215.43</v>
      </c>
    </row>
    <row r="567" spans="1:2" x14ac:dyDescent="0.2">
      <c r="A567" s="181">
        <v>44246</v>
      </c>
      <c r="B567">
        <v>212.24</v>
      </c>
    </row>
    <row r="568" spans="1:2" x14ac:dyDescent="0.2">
      <c r="A568" s="181">
        <v>44249</v>
      </c>
      <c r="B568">
        <v>212.06</v>
      </c>
    </row>
    <row r="569" spans="1:2" x14ac:dyDescent="0.2">
      <c r="A569" s="181">
        <v>44250</v>
      </c>
      <c r="B569">
        <v>211.32</v>
      </c>
    </row>
    <row r="570" spans="1:2" x14ac:dyDescent="0.2">
      <c r="A570" s="181">
        <v>44251</v>
      </c>
      <c r="B570">
        <v>213.27</v>
      </c>
    </row>
    <row r="571" spans="1:2" x14ac:dyDescent="0.2">
      <c r="A571" s="181">
        <v>44252</v>
      </c>
      <c r="B571">
        <v>210.95</v>
      </c>
    </row>
    <row r="572" spans="1:2" x14ac:dyDescent="0.2">
      <c r="A572" s="181">
        <v>44253</v>
      </c>
      <c r="B572">
        <v>206.14</v>
      </c>
    </row>
    <row r="573" spans="1:2" x14ac:dyDescent="0.2">
      <c r="A573" s="181">
        <v>44256</v>
      </c>
      <c r="B573">
        <v>208.25</v>
      </c>
    </row>
    <row r="574" spans="1:2" x14ac:dyDescent="0.2">
      <c r="A574" s="181">
        <v>44257</v>
      </c>
      <c r="B574">
        <v>208.67</v>
      </c>
    </row>
    <row r="575" spans="1:2" x14ac:dyDescent="0.2">
      <c r="A575" s="181">
        <v>44258</v>
      </c>
      <c r="B575">
        <v>205.82</v>
      </c>
    </row>
    <row r="576" spans="1:2" x14ac:dyDescent="0.2">
      <c r="A576" s="181">
        <v>44259</v>
      </c>
      <c r="B576">
        <v>204.84</v>
      </c>
    </row>
    <row r="577" spans="1:2" x14ac:dyDescent="0.2">
      <c r="A577" s="181">
        <v>44260</v>
      </c>
      <c r="B577">
        <v>207.37</v>
      </c>
    </row>
    <row r="578" spans="1:2" x14ac:dyDescent="0.2">
      <c r="A578" s="181">
        <v>44263</v>
      </c>
      <c r="B578">
        <v>209.11</v>
      </c>
    </row>
    <row r="579" spans="1:2" x14ac:dyDescent="0.2">
      <c r="A579" s="181">
        <v>44264</v>
      </c>
      <c r="B579">
        <v>208.55</v>
      </c>
    </row>
    <row r="580" spans="1:2" x14ac:dyDescent="0.2">
      <c r="A580" s="181">
        <v>44265</v>
      </c>
      <c r="B580">
        <v>213.31</v>
      </c>
    </row>
    <row r="581" spans="1:2" x14ac:dyDescent="0.2">
      <c r="A581" s="181">
        <v>44266</v>
      </c>
      <c r="B581">
        <v>211.57</v>
      </c>
    </row>
    <row r="582" spans="1:2" x14ac:dyDescent="0.2">
      <c r="A582" s="181">
        <v>44267</v>
      </c>
      <c r="B582">
        <v>212.34</v>
      </c>
    </row>
    <row r="583" spans="1:2" x14ac:dyDescent="0.2">
      <c r="A583" s="181">
        <v>44270</v>
      </c>
      <c r="B583">
        <v>220.46</v>
      </c>
    </row>
    <row r="584" spans="1:2" x14ac:dyDescent="0.2">
      <c r="A584" s="181">
        <v>44271</v>
      </c>
      <c r="B584">
        <v>219.86</v>
      </c>
    </row>
    <row r="585" spans="1:2" x14ac:dyDescent="0.2">
      <c r="A585" s="181">
        <v>44272</v>
      </c>
      <c r="B585">
        <v>224.11</v>
      </c>
    </row>
    <row r="586" spans="1:2" x14ac:dyDescent="0.2">
      <c r="A586" s="181">
        <v>44273</v>
      </c>
      <c r="B586">
        <v>222.9</v>
      </c>
    </row>
    <row r="587" spans="1:2" x14ac:dyDescent="0.2">
      <c r="A587" s="181">
        <v>44274</v>
      </c>
      <c r="B587">
        <v>222.44</v>
      </c>
    </row>
    <row r="588" spans="1:2" x14ac:dyDescent="0.2">
      <c r="A588" s="181">
        <v>44277</v>
      </c>
      <c r="B588">
        <v>225.07</v>
      </c>
    </row>
    <row r="589" spans="1:2" x14ac:dyDescent="0.2">
      <c r="A589" s="181">
        <v>44278</v>
      </c>
      <c r="B589">
        <v>224.37</v>
      </c>
    </row>
    <row r="590" spans="1:2" x14ac:dyDescent="0.2">
      <c r="A590" s="181">
        <v>44279</v>
      </c>
      <c r="B590">
        <v>224.05</v>
      </c>
    </row>
    <row r="591" spans="1:2" x14ac:dyDescent="0.2">
      <c r="A591" s="181">
        <v>44280</v>
      </c>
      <c r="B591">
        <v>224.2</v>
      </c>
    </row>
    <row r="592" spans="1:2" x14ac:dyDescent="0.2">
      <c r="A592" s="181">
        <v>44281</v>
      </c>
      <c r="B592">
        <v>225.21</v>
      </c>
    </row>
    <row r="593" spans="1:2" x14ac:dyDescent="0.2">
      <c r="A593" s="181">
        <v>44284</v>
      </c>
      <c r="B593">
        <v>227.35</v>
      </c>
    </row>
    <row r="594" spans="1:2" x14ac:dyDescent="0.2">
      <c r="A594" s="181">
        <v>44285</v>
      </c>
      <c r="B594">
        <v>224.98</v>
      </c>
    </row>
    <row r="595" spans="1:2" x14ac:dyDescent="0.2">
      <c r="A595" s="181">
        <v>44286</v>
      </c>
      <c r="B595">
        <v>224.14</v>
      </c>
    </row>
    <row r="596" spans="1:2" x14ac:dyDescent="0.2">
      <c r="A596" s="181">
        <v>44287</v>
      </c>
      <c r="B596">
        <v>225.21</v>
      </c>
    </row>
    <row r="597" spans="1:2" x14ac:dyDescent="0.2">
      <c r="A597" s="181">
        <v>44291</v>
      </c>
      <c r="B597">
        <v>228.85</v>
      </c>
    </row>
    <row r="598" spans="1:2" x14ac:dyDescent="0.2">
      <c r="A598" s="181">
        <v>44292</v>
      </c>
      <c r="B598">
        <v>231.91</v>
      </c>
    </row>
    <row r="599" spans="1:2" x14ac:dyDescent="0.2">
      <c r="A599" s="181">
        <v>44293</v>
      </c>
      <c r="B599">
        <v>232.61</v>
      </c>
    </row>
    <row r="600" spans="1:2" x14ac:dyDescent="0.2">
      <c r="A600" s="181">
        <v>44294</v>
      </c>
      <c r="B600">
        <v>230.25</v>
      </c>
    </row>
    <row r="601" spans="1:2" x14ac:dyDescent="0.2">
      <c r="A601" s="181">
        <v>44295</v>
      </c>
      <c r="B601">
        <v>231.48</v>
      </c>
    </row>
    <row r="602" spans="1:2" x14ac:dyDescent="0.2">
      <c r="A602" s="181">
        <v>44298</v>
      </c>
      <c r="B602">
        <v>230.96</v>
      </c>
    </row>
    <row r="603" spans="1:2" x14ac:dyDescent="0.2">
      <c r="A603" s="181">
        <v>44299</v>
      </c>
      <c r="B603">
        <v>231.32</v>
      </c>
    </row>
    <row r="604" spans="1:2" x14ac:dyDescent="0.2">
      <c r="A604" s="181">
        <v>44300</v>
      </c>
      <c r="B604">
        <v>230.31</v>
      </c>
    </row>
    <row r="605" spans="1:2" x14ac:dyDescent="0.2">
      <c r="A605" s="181">
        <v>44301</v>
      </c>
      <c r="B605">
        <v>231.28</v>
      </c>
    </row>
    <row r="606" spans="1:2" x14ac:dyDescent="0.2">
      <c r="A606" s="181">
        <v>44302</v>
      </c>
      <c r="B606">
        <v>233.08</v>
      </c>
    </row>
    <row r="607" spans="1:2" x14ac:dyDescent="0.2">
      <c r="A607" s="181">
        <v>44305</v>
      </c>
      <c r="B607">
        <v>231.81</v>
      </c>
    </row>
    <row r="608" spans="1:2" x14ac:dyDescent="0.2">
      <c r="A608" s="181">
        <v>44306</v>
      </c>
      <c r="B608">
        <v>233.01</v>
      </c>
    </row>
    <row r="609" spans="1:2" x14ac:dyDescent="0.2">
      <c r="A609" s="181">
        <v>44307</v>
      </c>
      <c r="B609">
        <v>232.26</v>
      </c>
    </row>
    <row r="610" spans="1:2" x14ac:dyDescent="0.2">
      <c r="A610" s="181">
        <v>44308</v>
      </c>
      <c r="B610">
        <v>232.96</v>
      </c>
    </row>
    <row r="611" spans="1:2" x14ac:dyDescent="0.2">
      <c r="A611" s="181">
        <v>44309</v>
      </c>
      <c r="B611">
        <v>234.58</v>
      </c>
    </row>
    <row r="612" spans="1:2" x14ac:dyDescent="0.2">
      <c r="A612" s="181">
        <v>44312</v>
      </c>
      <c r="B612">
        <v>232.31</v>
      </c>
    </row>
    <row r="613" spans="1:2" x14ac:dyDescent="0.2">
      <c r="A613" s="181">
        <v>44313</v>
      </c>
      <c r="B613">
        <v>234.98</v>
      </c>
    </row>
    <row r="614" spans="1:2" x14ac:dyDescent="0.2">
      <c r="A614" s="181">
        <v>44314</v>
      </c>
      <c r="B614">
        <v>232.41</v>
      </c>
    </row>
    <row r="615" spans="1:2" x14ac:dyDescent="0.2">
      <c r="A615" s="181">
        <v>44315</v>
      </c>
      <c r="B615">
        <v>235.21</v>
      </c>
    </row>
    <row r="616" spans="1:2" x14ac:dyDescent="0.2">
      <c r="A616" s="181">
        <v>44316</v>
      </c>
      <c r="B616">
        <v>236.08</v>
      </c>
    </row>
    <row r="617" spans="1:2" x14ac:dyDescent="0.2">
      <c r="A617" s="181">
        <v>44319</v>
      </c>
      <c r="B617">
        <v>235.56</v>
      </c>
    </row>
    <row r="618" spans="1:2" x14ac:dyDescent="0.2">
      <c r="A618" s="181">
        <v>44320</v>
      </c>
      <c r="B618">
        <v>233.86</v>
      </c>
    </row>
    <row r="619" spans="1:2" x14ac:dyDescent="0.2">
      <c r="A619" s="181">
        <v>44321</v>
      </c>
      <c r="B619">
        <v>235.04</v>
      </c>
    </row>
    <row r="620" spans="1:2" x14ac:dyDescent="0.2">
      <c r="A620" s="181">
        <v>44322</v>
      </c>
      <c r="B620">
        <v>234.86</v>
      </c>
    </row>
    <row r="621" spans="1:2" x14ac:dyDescent="0.2">
      <c r="A621" s="181">
        <v>44323</v>
      </c>
      <c r="B621">
        <v>234.84</v>
      </c>
    </row>
    <row r="622" spans="1:2" x14ac:dyDescent="0.2">
      <c r="A622" s="181">
        <v>44326</v>
      </c>
      <c r="B622">
        <v>237.11</v>
      </c>
    </row>
    <row r="623" spans="1:2" x14ac:dyDescent="0.2">
      <c r="A623" s="181">
        <v>44327</v>
      </c>
      <c r="B623">
        <v>233.86</v>
      </c>
    </row>
    <row r="624" spans="1:2" x14ac:dyDescent="0.2">
      <c r="A624" s="181">
        <v>44328</v>
      </c>
      <c r="B624">
        <v>227.94</v>
      </c>
    </row>
    <row r="625" spans="1:2" x14ac:dyDescent="0.2">
      <c r="A625" s="181">
        <v>44329</v>
      </c>
      <c r="B625">
        <v>229.77</v>
      </c>
    </row>
    <row r="626" spans="1:2" x14ac:dyDescent="0.2">
      <c r="A626" s="181">
        <v>44330</v>
      </c>
      <c r="B626">
        <v>231.72</v>
      </c>
    </row>
    <row r="627" spans="1:2" x14ac:dyDescent="0.2">
      <c r="A627" s="181">
        <v>44333</v>
      </c>
      <c r="B627">
        <v>231.68</v>
      </c>
    </row>
    <row r="628" spans="1:2" x14ac:dyDescent="0.2">
      <c r="A628" s="181">
        <v>44334</v>
      </c>
      <c r="B628">
        <v>231.93</v>
      </c>
    </row>
    <row r="629" spans="1:2" x14ac:dyDescent="0.2">
      <c r="A629" s="181">
        <v>44335</v>
      </c>
      <c r="B629">
        <v>230.15</v>
      </c>
    </row>
    <row r="630" spans="1:2" x14ac:dyDescent="0.2">
      <c r="A630" s="181">
        <v>44336</v>
      </c>
      <c r="B630">
        <v>232.18</v>
      </c>
    </row>
    <row r="631" spans="1:2" x14ac:dyDescent="0.2">
      <c r="A631" s="181">
        <v>44337</v>
      </c>
      <c r="B631">
        <v>231.24</v>
      </c>
    </row>
    <row r="632" spans="1:2" x14ac:dyDescent="0.2">
      <c r="A632" s="181">
        <v>44340</v>
      </c>
      <c r="B632">
        <v>231.91</v>
      </c>
    </row>
    <row r="633" spans="1:2" x14ac:dyDescent="0.2">
      <c r="A633" s="181">
        <v>44341</v>
      </c>
      <c r="B633">
        <v>232.14</v>
      </c>
    </row>
    <row r="634" spans="1:2" x14ac:dyDescent="0.2">
      <c r="A634" s="181">
        <v>44342</v>
      </c>
      <c r="B634">
        <v>232.35</v>
      </c>
    </row>
    <row r="635" spans="1:2" x14ac:dyDescent="0.2">
      <c r="A635" s="181">
        <v>44343</v>
      </c>
      <c r="B635">
        <v>234.86</v>
      </c>
    </row>
    <row r="636" spans="1:2" x14ac:dyDescent="0.2">
      <c r="A636" s="181">
        <v>44344</v>
      </c>
      <c r="B636">
        <v>233.89</v>
      </c>
    </row>
    <row r="637" spans="1:2" x14ac:dyDescent="0.2">
      <c r="A637" s="181">
        <v>44348</v>
      </c>
      <c r="B637">
        <v>233.24</v>
      </c>
    </row>
    <row r="638" spans="1:2" x14ac:dyDescent="0.2">
      <c r="A638" s="181">
        <v>44349</v>
      </c>
      <c r="B638">
        <v>233.78</v>
      </c>
    </row>
    <row r="639" spans="1:2" x14ac:dyDescent="0.2">
      <c r="A639" s="181">
        <v>44350</v>
      </c>
      <c r="B639">
        <v>232.45</v>
      </c>
    </row>
    <row r="640" spans="1:2" x14ac:dyDescent="0.2">
      <c r="A640" s="181">
        <v>44351</v>
      </c>
      <c r="B640">
        <v>233.38</v>
      </c>
    </row>
    <row r="641" spans="1:2" x14ac:dyDescent="0.2">
      <c r="A641" s="181">
        <v>44354</v>
      </c>
      <c r="B641">
        <v>231.69</v>
      </c>
    </row>
    <row r="642" spans="1:2" x14ac:dyDescent="0.2">
      <c r="A642" s="181">
        <v>44355</v>
      </c>
      <c r="B642">
        <v>232.64</v>
      </c>
    </row>
    <row r="643" spans="1:2" x14ac:dyDescent="0.2">
      <c r="A643" s="181">
        <v>44356</v>
      </c>
      <c r="B643">
        <v>231.47</v>
      </c>
    </row>
    <row r="644" spans="1:2" x14ac:dyDescent="0.2">
      <c r="A644" s="181">
        <v>44357</v>
      </c>
      <c r="B644">
        <v>234.59</v>
      </c>
    </row>
    <row r="645" spans="1:2" x14ac:dyDescent="0.2">
      <c r="A645" s="181">
        <v>44358</v>
      </c>
      <c r="B645">
        <v>236.93</v>
      </c>
    </row>
    <row r="646" spans="1:2" x14ac:dyDescent="0.2">
      <c r="A646" s="181">
        <v>44361</v>
      </c>
      <c r="B646">
        <v>236.98</v>
      </c>
    </row>
    <row r="647" spans="1:2" x14ac:dyDescent="0.2">
      <c r="A647" s="181">
        <v>44362</v>
      </c>
      <c r="B647">
        <v>236.35</v>
      </c>
    </row>
    <row r="648" spans="1:2" x14ac:dyDescent="0.2">
      <c r="A648" s="181">
        <v>44363</v>
      </c>
      <c r="B648">
        <v>235.58</v>
      </c>
    </row>
    <row r="649" spans="1:2" x14ac:dyDescent="0.2">
      <c r="A649" s="181">
        <v>44364</v>
      </c>
      <c r="B649">
        <v>233.88</v>
      </c>
    </row>
    <row r="650" spans="1:2" x14ac:dyDescent="0.2">
      <c r="A650" s="181">
        <v>44365</v>
      </c>
      <c r="B650">
        <v>229.62</v>
      </c>
    </row>
    <row r="651" spans="1:2" x14ac:dyDescent="0.2">
      <c r="A651" s="181">
        <v>44368</v>
      </c>
      <c r="B651">
        <v>232.9</v>
      </c>
    </row>
    <row r="652" spans="1:2" x14ac:dyDescent="0.2">
      <c r="A652" s="181">
        <v>44369</v>
      </c>
      <c r="B652">
        <v>233.88</v>
      </c>
    </row>
    <row r="653" spans="1:2" x14ac:dyDescent="0.2">
      <c r="A653" s="181">
        <v>44370</v>
      </c>
      <c r="B653">
        <v>233.24</v>
      </c>
    </row>
    <row r="654" spans="1:2" x14ac:dyDescent="0.2">
      <c r="A654" s="181">
        <v>44371</v>
      </c>
      <c r="B654">
        <v>233.33</v>
      </c>
    </row>
    <row r="655" spans="1:2" x14ac:dyDescent="0.2">
      <c r="A655" s="181">
        <v>44372</v>
      </c>
      <c r="B655">
        <v>232.42</v>
      </c>
    </row>
    <row r="656" spans="1:2" x14ac:dyDescent="0.2">
      <c r="A656" s="181">
        <v>44375</v>
      </c>
      <c r="B656">
        <v>231.09</v>
      </c>
    </row>
    <row r="657" spans="1:2" x14ac:dyDescent="0.2">
      <c r="A657" s="181">
        <v>44376</v>
      </c>
      <c r="B657">
        <v>230.37</v>
      </c>
    </row>
    <row r="658" spans="1:2" x14ac:dyDescent="0.2">
      <c r="A658" s="181">
        <v>44377</v>
      </c>
      <c r="B658">
        <v>230.99</v>
      </c>
    </row>
    <row r="659" spans="1:2" x14ac:dyDescent="0.2">
      <c r="A659" s="181">
        <v>44378</v>
      </c>
      <c r="B659">
        <v>232.27</v>
      </c>
    </row>
    <row r="660" spans="1:2" x14ac:dyDescent="0.2">
      <c r="A660" s="181">
        <v>44379</v>
      </c>
      <c r="B660">
        <v>233.63</v>
      </c>
    </row>
    <row r="661" spans="1:2" x14ac:dyDescent="0.2">
      <c r="A661" s="181">
        <v>44383</v>
      </c>
      <c r="B661">
        <v>232.75</v>
      </c>
    </row>
    <row r="662" spans="1:2" x14ac:dyDescent="0.2">
      <c r="A662" s="181">
        <v>44384</v>
      </c>
      <c r="B662">
        <v>234.63</v>
      </c>
    </row>
    <row r="663" spans="1:2" x14ac:dyDescent="0.2">
      <c r="A663" s="181">
        <v>44385</v>
      </c>
      <c r="B663">
        <v>232.84</v>
      </c>
    </row>
    <row r="664" spans="1:2" x14ac:dyDescent="0.2">
      <c r="A664" s="181">
        <v>44386</v>
      </c>
      <c r="B664">
        <v>235.68</v>
      </c>
    </row>
    <row r="665" spans="1:2" x14ac:dyDescent="0.2">
      <c r="A665" s="181">
        <v>44389</v>
      </c>
      <c r="B665">
        <v>235.61</v>
      </c>
    </row>
    <row r="666" spans="1:2" x14ac:dyDescent="0.2">
      <c r="A666" s="181">
        <v>44390</v>
      </c>
      <c r="B666">
        <v>236.17</v>
      </c>
    </row>
    <row r="667" spans="1:2" x14ac:dyDescent="0.2">
      <c r="A667" s="181">
        <v>44391</v>
      </c>
      <c r="B667">
        <v>237.13</v>
      </c>
    </row>
    <row r="668" spans="1:2" x14ac:dyDescent="0.2">
      <c r="A668" s="181">
        <v>44392</v>
      </c>
      <c r="B668">
        <v>236.88</v>
      </c>
    </row>
    <row r="669" spans="1:2" x14ac:dyDescent="0.2">
      <c r="A669" s="181">
        <v>44393</v>
      </c>
      <c r="B669">
        <v>234.75</v>
      </c>
    </row>
    <row r="670" spans="1:2" x14ac:dyDescent="0.2">
      <c r="A670" s="181">
        <v>44396</v>
      </c>
      <c r="B670">
        <v>229.26</v>
      </c>
    </row>
    <row r="671" spans="1:2" x14ac:dyDescent="0.2">
      <c r="A671" s="181">
        <v>44397</v>
      </c>
      <c r="B671">
        <v>234.27</v>
      </c>
    </row>
    <row r="672" spans="1:2" x14ac:dyDescent="0.2">
      <c r="A672" s="181">
        <v>44398</v>
      </c>
      <c r="B672">
        <v>235.93</v>
      </c>
    </row>
    <row r="673" spans="1:2" x14ac:dyDescent="0.2">
      <c r="A673" s="181">
        <v>44399</v>
      </c>
      <c r="B673">
        <v>238.67</v>
      </c>
    </row>
    <row r="674" spans="1:2" x14ac:dyDescent="0.2">
      <c r="A674" s="181">
        <v>44400</v>
      </c>
      <c r="B674">
        <v>242.96</v>
      </c>
    </row>
    <row r="675" spans="1:2" x14ac:dyDescent="0.2">
      <c r="A675" s="181">
        <v>44403</v>
      </c>
      <c r="B675">
        <v>243.98</v>
      </c>
    </row>
    <row r="676" spans="1:2" x14ac:dyDescent="0.2">
      <c r="A676" s="181">
        <v>44404</v>
      </c>
      <c r="B676">
        <v>246.35</v>
      </c>
    </row>
    <row r="677" spans="1:2" x14ac:dyDescent="0.2">
      <c r="A677" s="181">
        <v>44405</v>
      </c>
      <c r="B677">
        <v>241.78</v>
      </c>
    </row>
    <row r="678" spans="1:2" x14ac:dyDescent="0.2">
      <c r="A678" s="181">
        <v>44406</v>
      </c>
      <c r="B678">
        <v>244.02</v>
      </c>
    </row>
    <row r="679" spans="1:2" x14ac:dyDescent="0.2">
      <c r="A679" s="181">
        <v>44407</v>
      </c>
      <c r="B679">
        <v>242.71</v>
      </c>
    </row>
    <row r="680" spans="1:2" x14ac:dyDescent="0.2">
      <c r="A680" s="181">
        <v>44410</v>
      </c>
      <c r="B680">
        <v>240.1</v>
      </c>
    </row>
    <row r="681" spans="1:2" x14ac:dyDescent="0.2">
      <c r="A681" s="181">
        <v>44411</v>
      </c>
      <c r="B681">
        <v>236.95</v>
      </c>
    </row>
    <row r="682" spans="1:2" x14ac:dyDescent="0.2">
      <c r="A682" s="181">
        <v>44412</v>
      </c>
      <c r="B682">
        <v>234.83</v>
      </c>
    </row>
    <row r="683" spans="1:2" x14ac:dyDescent="0.2">
      <c r="A683" s="181">
        <v>44413</v>
      </c>
      <c r="B683">
        <v>236.42</v>
      </c>
    </row>
    <row r="684" spans="1:2" x14ac:dyDescent="0.2">
      <c r="A684" s="181">
        <v>44414</v>
      </c>
      <c r="B684">
        <v>236.26</v>
      </c>
    </row>
    <row r="685" spans="1:2" x14ac:dyDescent="0.2">
      <c r="A685" s="181">
        <v>44417</v>
      </c>
      <c r="B685">
        <v>234.68</v>
      </c>
    </row>
    <row r="686" spans="1:2" x14ac:dyDescent="0.2">
      <c r="A686" s="181">
        <v>44418</v>
      </c>
      <c r="B686">
        <v>233.45</v>
      </c>
    </row>
    <row r="687" spans="1:2" x14ac:dyDescent="0.2">
      <c r="A687" s="181">
        <v>44419</v>
      </c>
      <c r="B687">
        <v>235.55</v>
      </c>
    </row>
    <row r="688" spans="1:2" x14ac:dyDescent="0.2">
      <c r="A688" s="181">
        <v>44420</v>
      </c>
      <c r="B688">
        <v>236.67</v>
      </c>
    </row>
    <row r="689" spans="1:2" x14ac:dyDescent="0.2">
      <c r="A689" s="181">
        <v>44421</v>
      </c>
      <c r="B689">
        <v>238.82</v>
      </c>
    </row>
    <row r="690" spans="1:2" x14ac:dyDescent="0.2">
      <c r="A690" s="181">
        <v>44424</v>
      </c>
      <c r="B690">
        <v>240.97</v>
      </c>
    </row>
    <row r="691" spans="1:2" x14ac:dyDescent="0.2">
      <c r="A691" s="181">
        <v>44425</v>
      </c>
      <c r="B691">
        <v>240.28</v>
      </c>
    </row>
    <row r="692" spans="1:2" x14ac:dyDescent="0.2">
      <c r="A692" s="181">
        <v>44426</v>
      </c>
      <c r="B692">
        <v>238.08</v>
      </c>
    </row>
    <row r="693" spans="1:2" x14ac:dyDescent="0.2">
      <c r="A693" s="181">
        <v>44427</v>
      </c>
      <c r="B693">
        <v>237.23</v>
      </c>
    </row>
    <row r="694" spans="1:2" x14ac:dyDescent="0.2">
      <c r="A694" s="181">
        <v>44428</v>
      </c>
      <c r="B694">
        <v>238.49</v>
      </c>
    </row>
    <row r="695" spans="1:2" x14ac:dyDescent="0.2">
      <c r="A695" s="181">
        <v>44431</v>
      </c>
      <c r="B695">
        <v>239.66</v>
      </c>
    </row>
    <row r="696" spans="1:2" x14ac:dyDescent="0.2">
      <c r="A696" s="181">
        <v>44432</v>
      </c>
      <c r="B696">
        <v>238.43</v>
      </c>
    </row>
    <row r="697" spans="1:2" x14ac:dyDescent="0.2">
      <c r="A697" s="181">
        <v>44433</v>
      </c>
      <c r="B697">
        <v>238.83</v>
      </c>
    </row>
    <row r="698" spans="1:2" x14ac:dyDescent="0.2">
      <c r="A698" s="181">
        <v>44434</v>
      </c>
      <c r="B698">
        <v>236.95</v>
      </c>
    </row>
    <row r="699" spans="1:2" x14ac:dyDescent="0.2">
      <c r="A699" s="181">
        <v>44435</v>
      </c>
      <c r="B699">
        <v>237.48</v>
      </c>
    </row>
    <row r="700" spans="1:2" x14ac:dyDescent="0.2">
      <c r="A700" s="181">
        <v>44438</v>
      </c>
      <c r="B700">
        <v>236.59</v>
      </c>
    </row>
    <row r="701" spans="1:2" x14ac:dyDescent="0.2">
      <c r="A701" s="181">
        <v>44439</v>
      </c>
      <c r="B701">
        <v>237.46</v>
      </c>
    </row>
    <row r="702" spans="1:2" x14ac:dyDescent="0.2">
      <c r="A702" s="181">
        <v>44440</v>
      </c>
      <c r="B702">
        <v>238.15</v>
      </c>
    </row>
    <row r="703" spans="1:2" x14ac:dyDescent="0.2">
      <c r="A703" s="181">
        <v>44441</v>
      </c>
      <c r="B703">
        <v>239.87</v>
      </c>
    </row>
    <row r="704" spans="1:2" x14ac:dyDescent="0.2">
      <c r="A704" s="181">
        <v>44442</v>
      </c>
      <c r="B704">
        <v>238.82</v>
      </c>
    </row>
    <row r="705" spans="1:2" x14ac:dyDescent="0.2">
      <c r="A705" s="181">
        <v>44446</v>
      </c>
      <c r="B705">
        <v>236.19</v>
      </c>
    </row>
    <row r="706" spans="1:2" x14ac:dyDescent="0.2">
      <c r="A706" s="181">
        <v>44447</v>
      </c>
      <c r="B706">
        <v>238.62</v>
      </c>
    </row>
    <row r="707" spans="1:2" x14ac:dyDescent="0.2">
      <c r="A707" s="181">
        <v>44448</v>
      </c>
      <c r="B707">
        <v>238.61</v>
      </c>
    </row>
    <row r="708" spans="1:2" x14ac:dyDescent="0.2">
      <c r="A708" s="181">
        <v>44449</v>
      </c>
      <c r="B708">
        <v>239.18</v>
      </c>
    </row>
    <row r="709" spans="1:2" x14ac:dyDescent="0.2">
      <c r="A709" s="181">
        <v>44452</v>
      </c>
      <c r="B709">
        <v>241.21</v>
      </c>
    </row>
    <row r="710" spans="1:2" x14ac:dyDescent="0.2">
      <c r="A710" s="181">
        <v>44453</v>
      </c>
      <c r="B710">
        <v>241.13</v>
      </c>
    </row>
    <row r="711" spans="1:2" x14ac:dyDescent="0.2">
      <c r="A711" s="181">
        <v>44454</v>
      </c>
      <c r="B711">
        <v>240.98</v>
      </c>
    </row>
    <row r="712" spans="1:2" x14ac:dyDescent="0.2">
      <c r="A712" s="181">
        <v>44455</v>
      </c>
      <c r="B712">
        <v>243.21</v>
      </c>
    </row>
    <row r="713" spans="1:2" x14ac:dyDescent="0.2">
      <c r="A713" s="181">
        <v>44456</v>
      </c>
      <c r="B713">
        <v>242.49</v>
      </c>
    </row>
    <row r="714" spans="1:2" x14ac:dyDescent="0.2">
      <c r="A714" s="181">
        <v>44459</v>
      </c>
      <c r="B714">
        <v>239.09</v>
      </c>
    </row>
    <row r="715" spans="1:2" x14ac:dyDescent="0.2">
      <c r="A715" s="181">
        <v>44460</v>
      </c>
      <c r="B715">
        <v>240.5</v>
      </c>
    </row>
    <row r="716" spans="1:2" x14ac:dyDescent="0.2">
      <c r="A716" s="181">
        <v>44461</v>
      </c>
      <c r="B716">
        <v>243.13</v>
      </c>
    </row>
    <row r="717" spans="1:2" x14ac:dyDescent="0.2">
      <c r="A717" s="181">
        <v>44462</v>
      </c>
      <c r="B717">
        <v>244.78</v>
      </c>
    </row>
    <row r="718" spans="1:2" x14ac:dyDescent="0.2">
      <c r="A718" s="181">
        <v>44463</v>
      </c>
      <c r="B718">
        <v>246.42</v>
      </c>
    </row>
    <row r="719" spans="1:2" x14ac:dyDescent="0.2">
      <c r="A719" s="181">
        <v>44466</v>
      </c>
      <c r="B719">
        <v>248.11</v>
      </c>
    </row>
    <row r="720" spans="1:2" x14ac:dyDescent="0.2">
      <c r="A720" s="181">
        <v>44467</v>
      </c>
      <c r="B720">
        <v>243.77</v>
      </c>
    </row>
    <row r="721" spans="1:2" x14ac:dyDescent="0.2">
      <c r="A721" s="181">
        <v>44468</v>
      </c>
      <c r="B721">
        <v>244.28</v>
      </c>
    </row>
    <row r="722" spans="1:2" x14ac:dyDescent="0.2">
      <c r="A722" s="181">
        <v>44469</v>
      </c>
      <c r="B722">
        <v>241.11</v>
      </c>
    </row>
    <row r="723" spans="1:2" x14ac:dyDescent="0.2">
      <c r="A723" s="181">
        <v>44470</v>
      </c>
      <c r="B723">
        <v>242.93</v>
      </c>
    </row>
    <row r="724" spans="1:2" x14ac:dyDescent="0.2">
      <c r="A724" s="181">
        <v>44473</v>
      </c>
      <c r="B724">
        <v>243.08</v>
      </c>
    </row>
    <row r="725" spans="1:2" x14ac:dyDescent="0.2">
      <c r="A725" s="181">
        <v>44474</v>
      </c>
      <c r="B725">
        <v>245.22</v>
      </c>
    </row>
    <row r="726" spans="1:2" x14ac:dyDescent="0.2">
      <c r="A726" s="181">
        <v>44475</v>
      </c>
      <c r="B726">
        <v>247.1</v>
      </c>
    </row>
    <row r="727" spans="1:2" x14ac:dyDescent="0.2">
      <c r="A727" s="181">
        <v>44476</v>
      </c>
      <c r="B727">
        <v>248.32</v>
      </c>
    </row>
    <row r="728" spans="1:2" x14ac:dyDescent="0.2">
      <c r="A728" s="181">
        <v>44477</v>
      </c>
      <c r="B728">
        <v>247.7</v>
      </c>
    </row>
    <row r="729" spans="1:2" x14ac:dyDescent="0.2">
      <c r="A729" s="181">
        <v>44480</v>
      </c>
      <c r="B729">
        <v>246.58</v>
      </c>
    </row>
    <row r="730" spans="1:2" x14ac:dyDescent="0.2">
      <c r="A730" s="181">
        <v>44481</v>
      </c>
      <c r="B730">
        <v>244.52</v>
      </c>
    </row>
    <row r="731" spans="1:2" x14ac:dyDescent="0.2">
      <c r="A731" s="181">
        <v>44482</v>
      </c>
      <c r="B731">
        <v>242.65</v>
      </c>
    </row>
    <row r="732" spans="1:2" x14ac:dyDescent="0.2">
      <c r="A732" s="181">
        <v>44483</v>
      </c>
      <c r="B732">
        <v>244.55</v>
      </c>
    </row>
    <row r="733" spans="1:2" x14ac:dyDescent="0.2">
      <c r="A733" s="181">
        <v>44484</v>
      </c>
      <c r="B733">
        <v>242.25</v>
      </c>
    </row>
    <row r="734" spans="1:2" x14ac:dyDescent="0.2">
      <c r="A734" s="181">
        <v>44487</v>
      </c>
      <c r="B734">
        <v>242.26</v>
      </c>
    </row>
    <row r="735" spans="1:2" x14ac:dyDescent="0.2">
      <c r="A735" s="181">
        <v>44488</v>
      </c>
      <c r="B735">
        <v>242.77</v>
      </c>
    </row>
    <row r="736" spans="1:2" x14ac:dyDescent="0.2">
      <c r="A736" s="181">
        <v>44489</v>
      </c>
      <c r="B736">
        <v>239.72</v>
      </c>
    </row>
    <row r="737" spans="1:2" x14ac:dyDescent="0.2">
      <c r="A737" s="181">
        <v>44490</v>
      </c>
      <c r="B737">
        <v>241.4</v>
      </c>
    </row>
    <row r="738" spans="1:2" x14ac:dyDescent="0.2">
      <c r="A738" s="181">
        <v>44491</v>
      </c>
      <c r="B738">
        <v>238.44</v>
      </c>
    </row>
    <row r="739" spans="1:2" x14ac:dyDescent="0.2">
      <c r="A739" s="181">
        <v>44494</v>
      </c>
      <c r="B739">
        <v>237.34</v>
      </c>
    </row>
    <row r="740" spans="1:2" x14ac:dyDescent="0.2">
      <c r="A740" s="181">
        <v>44495</v>
      </c>
      <c r="B740">
        <v>236.42</v>
      </c>
    </row>
    <row r="741" spans="1:2" x14ac:dyDescent="0.2">
      <c r="A741" s="181">
        <v>44496</v>
      </c>
      <c r="B741">
        <v>242.73</v>
      </c>
    </row>
    <row r="742" spans="1:2" x14ac:dyDescent="0.2">
      <c r="A742" s="181">
        <v>44497</v>
      </c>
      <c r="B742">
        <v>245.5</v>
      </c>
    </row>
    <row r="743" spans="1:2" x14ac:dyDescent="0.2">
      <c r="A743" s="181">
        <v>44498</v>
      </c>
      <c r="B743">
        <v>245.55</v>
      </c>
    </row>
    <row r="744" spans="1:2" x14ac:dyDescent="0.2">
      <c r="A744" s="181">
        <v>44501</v>
      </c>
      <c r="B744">
        <v>250.58</v>
      </c>
    </row>
    <row r="745" spans="1:2" x14ac:dyDescent="0.2">
      <c r="A745" s="181">
        <v>44502</v>
      </c>
      <c r="B745">
        <v>249.24</v>
      </c>
    </row>
    <row r="746" spans="1:2" x14ac:dyDescent="0.2">
      <c r="A746" s="181">
        <v>44503</v>
      </c>
      <c r="B746">
        <v>250.4</v>
      </c>
    </row>
    <row r="747" spans="1:2" x14ac:dyDescent="0.2">
      <c r="A747" s="181">
        <v>44504</v>
      </c>
      <c r="B747">
        <v>253.46</v>
      </c>
    </row>
    <row r="748" spans="1:2" x14ac:dyDescent="0.2">
      <c r="A748" s="181">
        <v>44505</v>
      </c>
      <c r="B748">
        <v>254.71</v>
      </c>
    </row>
    <row r="749" spans="1:2" x14ac:dyDescent="0.2">
      <c r="A749" s="181">
        <v>44508</v>
      </c>
      <c r="B749">
        <v>253.1</v>
      </c>
    </row>
    <row r="750" spans="1:2" x14ac:dyDescent="0.2">
      <c r="A750" s="181">
        <v>44509</v>
      </c>
      <c r="B750">
        <v>252.65</v>
      </c>
    </row>
    <row r="751" spans="1:2" x14ac:dyDescent="0.2">
      <c r="A751" s="181">
        <v>44510</v>
      </c>
      <c r="B751">
        <v>253.13</v>
      </c>
    </row>
    <row r="752" spans="1:2" x14ac:dyDescent="0.2">
      <c r="A752" s="181">
        <v>44511</v>
      </c>
      <c r="B752">
        <v>250.16</v>
      </c>
    </row>
    <row r="753" spans="1:2" x14ac:dyDescent="0.2">
      <c r="A753" s="181">
        <v>44512</v>
      </c>
      <c r="B753">
        <v>250.67</v>
      </c>
    </row>
    <row r="754" spans="1:2" x14ac:dyDescent="0.2">
      <c r="A754" s="181">
        <v>44515</v>
      </c>
      <c r="B754">
        <v>252.94</v>
      </c>
    </row>
    <row r="755" spans="1:2" x14ac:dyDescent="0.2">
      <c r="A755" s="181">
        <v>44516</v>
      </c>
      <c r="B755">
        <v>252.46</v>
      </c>
    </row>
    <row r="756" spans="1:2" x14ac:dyDescent="0.2">
      <c r="A756" s="181">
        <v>44517</v>
      </c>
      <c r="B756">
        <v>252.69</v>
      </c>
    </row>
    <row r="757" spans="1:2" x14ac:dyDescent="0.2">
      <c r="A757" s="181">
        <v>44518</v>
      </c>
      <c r="B757">
        <v>253.48</v>
      </c>
    </row>
    <row r="758" spans="1:2" x14ac:dyDescent="0.2">
      <c r="A758" s="181">
        <v>44519</v>
      </c>
      <c r="B758">
        <v>251.95</v>
      </c>
    </row>
    <row r="759" spans="1:2" x14ac:dyDescent="0.2">
      <c r="A759" s="181">
        <v>44522</v>
      </c>
      <c r="B759">
        <v>253.48</v>
      </c>
    </row>
    <row r="760" spans="1:2" x14ac:dyDescent="0.2">
      <c r="A760" s="181">
        <v>44523</v>
      </c>
      <c r="B760">
        <v>255.65</v>
      </c>
    </row>
    <row r="761" spans="1:2" x14ac:dyDescent="0.2">
      <c r="A761" s="181">
        <v>44524</v>
      </c>
      <c r="B761">
        <v>257.11</v>
      </c>
    </row>
    <row r="762" spans="1:2" x14ac:dyDescent="0.2">
      <c r="A762" s="181">
        <v>44526</v>
      </c>
      <c r="B762">
        <v>250.01</v>
      </c>
    </row>
    <row r="763" spans="1:2" x14ac:dyDescent="0.2">
      <c r="A763" s="181">
        <v>44529</v>
      </c>
      <c r="B763">
        <v>250.3</v>
      </c>
    </row>
    <row r="764" spans="1:2" x14ac:dyDescent="0.2">
      <c r="A764" s="181">
        <v>44530</v>
      </c>
      <c r="B764">
        <v>244.6</v>
      </c>
    </row>
    <row r="765" spans="1:2" x14ac:dyDescent="0.2">
      <c r="A765" s="181">
        <v>44531</v>
      </c>
      <c r="B765">
        <v>244.18</v>
      </c>
    </row>
    <row r="766" spans="1:2" x14ac:dyDescent="0.2">
      <c r="A766" s="181">
        <v>44532</v>
      </c>
      <c r="B766">
        <v>248.8</v>
      </c>
    </row>
    <row r="767" spans="1:2" x14ac:dyDescent="0.2">
      <c r="A767" s="181">
        <v>44533</v>
      </c>
      <c r="B767">
        <v>249.33</v>
      </c>
    </row>
    <row r="768" spans="1:2" x14ac:dyDescent="0.2">
      <c r="A768" s="181">
        <v>44536</v>
      </c>
      <c r="B768">
        <v>255.79</v>
      </c>
    </row>
    <row r="769" spans="1:2" x14ac:dyDescent="0.2">
      <c r="A769" s="181">
        <v>44537</v>
      </c>
      <c r="B769">
        <v>259.91000000000003</v>
      </c>
    </row>
    <row r="770" spans="1:2" x14ac:dyDescent="0.2">
      <c r="A770" s="181">
        <v>44538</v>
      </c>
      <c r="B770">
        <v>259.58</v>
      </c>
    </row>
    <row r="771" spans="1:2" x14ac:dyDescent="0.2">
      <c r="A771" s="181">
        <v>44539</v>
      </c>
      <c r="B771">
        <v>262.33999999999997</v>
      </c>
    </row>
    <row r="772" spans="1:2" x14ac:dyDescent="0.2">
      <c r="A772" s="181">
        <v>44540</v>
      </c>
      <c r="B772">
        <v>264.97000000000003</v>
      </c>
    </row>
    <row r="773" spans="1:2" x14ac:dyDescent="0.2">
      <c r="A773" s="181">
        <v>44543</v>
      </c>
      <c r="B773">
        <v>263.08999999999997</v>
      </c>
    </row>
    <row r="774" spans="1:2" x14ac:dyDescent="0.2">
      <c r="A774" s="181">
        <v>44544</v>
      </c>
      <c r="B774">
        <v>262.52</v>
      </c>
    </row>
    <row r="775" spans="1:2" x14ac:dyDescent="0.2">
      <c r="A775" s="181">
        <v>44545</v>
      </c>
      <c r="B775">
        <v>264.52</v>
      </c>
    </row>
    <row r="776" spans="1:2" x14ac:dyDescent="0.2">
      <c r="A776" s="181">
        <v>44546</v>
      </c>
      <c r="B776">
        <v>265.55</v>
      </c>
    </row>
    <row r="777" spans="1:2" x14ac:dyDescent="0.2">
      <c r="A777" s="181">
        <v>44547</v>
      </c>
      <c r="B777">
        <v>261.7</v>
      </c>
    </row>
    <row r="778" spans="1:2" x14ac:dyDescent="0.2">
      <c r="A778" s="181">
        <v>44550</v>
      </c>
      <c r="B778">
        <v>261.73</v>
      </c>
    </row>
    <row r="779" spans="1:2" x14ac:dyDescent="0.2">
      <c r="A779" s="181">
        <v>44551</v>
      </c>
      <c r="B779">
        <v>264.39</v>
      </c>
    </row>
    <row r="780" spans="1:2" x14ac:dyDescent="0.2">
      <c r="A780" s="181">
        <v>44552</v>
      </c>
      <c r="B780">
        <v>264.94</v>
      </c>
    </row>
    <row r="781" spans="1:2" x14ac:dyDescent="0.2">
      <c r="A781" s="181">
        <v>44553</v>
      </c>
      <c r="B781">
        <v>265.95</v>
      </c>
    </row>
    <row r="782" spans="1:2" x14ac:dyDescent="0.2">
      <c r="A782" s="181">
        <v>44557</v>
      </c>
      <c r="B782">
        <v>268.24</v>
      </c>
    </row>
    <row r="783" spans="1:2" x14ac:dyDescent="0.2">
      <c r="A783" s="181">
        <v>44558</v>
      </c>
      <c r="B783">
        <v>267.88</v>
      </c>
    </row>
    <row r="784" spans="1:2" x14ac:dyDescent="0.2">
      <c r="A784" s="181">
        <v>44559</v>
      </c>
      <c r="B784">
        <v>268.49</v>
      </c>
    </row>
    <row r="785" spans="1:2" x14ac:dyDescent="0.2">
      <c r="A785" s="181">
        <v>44560</v>
      </c>
      <c r="B785">
        <v>267.20999999999998</v>
      </c>
    </row>
    <row r="786" spans="1:2" x14ac:dyDescent="0.2">
      <c r="A786" s="181">
        <v>44561</v>
      </c>
      <c r="B786">
        <v>268.07</v>
      </c>
    </row>
    <row r="787" spans="1:2" x14ac:dyDescent="0.2">
      <c r="A787" s="181">
        <v>44564</v>
      </c>
      <c r="B787">
        <v>268.58</v>
      </c>
    </row>
    <row r="788" spans="1:2" x14ac:dyDescent="0.2">
      <c r="A788" s="181">
        <v>44565</v>
      </c>
      <c r="B788">
        <v>268.51</v>
      </c>
    </row>
    <row r="789" spans="1:2" x14ac:dyDescent="0.2">
      <c r="A789" s="181">
        <v>44566</v>
      </c>
      <c r="B789">
        <v>267.19</v>
      </c>
    </row>
    <row r="790" spans="1:2" x14ac:dyDescent="0.2">
      <c r="A790" s="181">
        <v>44567</v>
      </c>
      <c r="B790">
        <v>269.69</v>
      </c>
    </row>
    <row r="791" spans="1:2" x14ac:dyDescent="0.2">
      <c r="A791" s="181">
        <v>44568</v>
      </c>
      <c r="B791">
        <v>267.06</v>
      </c>
    </row>
    <row r="792" spans="1:2" x14ac:dyDescent="0.2">
      <c r="A792" s="181">
        <v>44571</v>
      </c>
      <c r="B792">
        <v>264.41000000000003</v>
      </c>
    </row>
    <row r="793" spans="1:2" x14ac:dyDescent="0.2">
      <c r="A793" s="181">
        <v>44572</v>
      </c>
      <c r="B793">
        <v>262.12</v>
      </c>
    </row>
    <row r="794" spans="1:2" x14ac:dyDescent="0.2">
      <c r="A794" s="181">
        <v>44573</v>
      </c>
      <c r="B794">
        <v>260.92</v>
      </c>
    </row>
    <row r="795" spans="1:2" x14ac:dyDescent="0.2">
      <c r="A795" s="181">
        <v>44574</v>
      </c>
      <c r="B795">
        <v>261.41000000000003</v>
      </c>
    </row>
    <row r="796" spans="1:2" x14ac:dyDescent="0.2">
      <c r="A796" s="181">
        <v>44575</v>
      </c>
      <c r="B796">
        <v>257.70999999999998</v>
      </c>
    </row>
    <row r="797" spans="1:2" x14ac:dyDescent="0.2">
      <c r="A797" s="181">
        <v>44579</v>
      </c>
      <c r="B797">
        <v>256.48</v>
      </c>
    </row>
    <row r="798" spans="1:2" x14ac:dyDescent="0.2">
      <c r="A798" s="181">
        <v>44580</v>
      </c>
      <c r="B798">
        <v>255.22</v>
      </c>
    </row>
    <row r="799" spans="1:2" x14ac:dyDescent="0.2">
      <c r="A799" s="181">
        <v>44581</v>
      </c>
      <c r="B799">
        <v>253.13</v>
      </c>
    </row>
    <row r="800" spans="1:2" x14ac:dyDescent="0.2">
      <c r="A800" s="181">
        <v>44582</v>
      </c>
      <c r="B800">
        <v>254.59</v>
      </c>
    </row>
    <row r="801" spans="1:2" x14ac:dyDescent="0.2">
      <c r="A801" s="181">
        <v>44585</v>
      </c>
      <c r="B801">
        <v>253.61</v>
      </c>
    </row>
    <row r="802" spans="1:2" x14ac:dyDescent="0.2">
      <c r="A802" s="181">
        <v>44586</v>
      </c>
      <c r="B802">
        <v>250.68</v>
      </c>
    </row>
    <row r="803" spans="1:2" x14ac:dyDescent="0.2">
      <c r="A803" s="181">
        <v>44587</v>
      </c>
      <c r="B803">
        <v>249.85</v>
      </c>
    </row>
    <row r="804" spans="1:2" x14ac:dyDescent="0.2">
      <c r="A804" s="181">
        <v>44588</v>
      </c>
      <c r="B804">
        <v>248.74</v>
      </c>
    </row>
    <row r="805" spans="1:2" x14ac:dyDescent="0.2">
      <c r="A805" s="181">
        <v>44589</v>
      </c>
      <c r="B805">
        <v>256.08999999999997</v>
      </c>
    </row>
    <row r="806" spans="1:2" x14ac:dyDescent="0.2">
      <c r="A806" s="181">
        <v>44592</v>
      </c>
      <c r="B806">
        <v>259.45</v>
      </c>
    </row>
    <row r="807" spans="1:2" x14ac:dyDescent="0.2">
      <c r="A807" s="181">
        <v>44593</v>
      </c>
      <c r="B807">
        <v>258.99</v>
      </c>
    </row>
    <row r="808" spans="1:2" x14ac:dyDescent="0.2">
      <c r="A808" s="181">
        <v>44594</v>
      </c>
      <c r="B808">
        <v>262.27999999999997</v>
      </c>
    </row>
    <row r="809" spans="1:2" x14ac:dyDescent="0.2">
      <c r="A809" s="181">
        <v>44595</v>
      </c>
      <c r="B809">
        <v>260.64</v>
      </c>
    </row>
    <row r="810" spans="1:2" x14ac:dyDescent="0.2">
      <c r="A810" s="181">
        <v>44596</v>
      </c>
      <c r="B810">
        <v>260.06</v>
      </c>
    </row>
    <row r="811" spans="1:2" x14ac:dyDescent="0.2">
      <c r="A811" s="181">
        <v>44599</v>
      </c>
      <c r="B811">
        <v>259.85000000000002</v>
      </c>
    </row>
    <row r="812" spans="1:2" x14ac:dyDescent="0.2">
      <c r="A812" s="181">
        <v>44600</v>
      </c>
      <c r="B812">
        <v>260.08</v>
      </c>
    </row>
    <row r="813" spans="1:2" x14ac:dyDescent="0.2">
      <c r="A813" s="181">
        <v>44601</v>
      </c>
      <c r="B813">
        <v>259.86</v>
      </c>
    </row>
    <row r="814" spans="1:2" x14ac:dyDescent="0.2">
      <c r="A814" s="181">
        <v>44602</v>
      </c>
      <c r="B814">
        <v>256.87</v>
      </c>
    </row>
    <row r="815" spans="1:2" x14ac:dyDescent="0.2">
      <c r="A815" s="181">
        <v>44603</v>
      </c>
      <c r="B815">
        <v>255.16</v>
      </c>
    </row>
    <row r="816" spans="1:2" x14ac:dyDescent="0.2">
      <c r="A816" s="181">
        <v>44606</v>
      </c>
      <c r="B816">
        <v>253.39</v>
      </c>
    </row>
    <row r="817" spans="1:2" x14ac:dyDescent="0.2">
      <c r="A817" s="181">
        <v>44607</v>
      </c>
      <c r="B817">
        <v>253.81</v>
      </c>
    </row>
    <row r="818" spans="1:2" x14ac:dyDescent="0.2">
      <c r="A818" s="181">
        <v>44608</v>
      </c>
      <c r="B818">
        <v>253.09</v>
      </c>
    </row>
    <row r="819" spans="1:2" x14ac:dyDescent="0.2">
      <c r="A819" s="181">
        <v>44609</v>
      </c>
      <c r="B819">
        <v>250.93</v>
      </c>
    </row>
    <row r="820" spans="1:2" x14ac:dyDescent="0.2">
      <c r="A820" s="181">
        <v>44610</v>
      </c>
      <c r="B820">
        <v>250.6</v>
      </c>
    </row>
    <row r="821" spans="1:2" x14ac:dyDescent="0.2">
      <c r="A821" s="181">
        <v>44614</v>
      </c>
      <c r="B821">
        <v>252.7</v>
      </c>
    </row>
    <row r="822" spans="1:2" x14ac:dyDescent="0.2">
      <c r="A822" s="181">
        <v>44615</v>
      </c>
      <c r="B822">
        <v>247.79</v>
      </c>
    </row>
    <row r="823" spans="1:2" x14ac:dyDescent="0.2">
      <c r="A823" s="181">
        <v>44616</v>
      </c>
      <c r="B823">
        <v>245.03</v>
      </c>
    </row>
    <row r="824" spans="1:2" x14ac:dyDescent="0.2">
      <c r="A824" s="181">
        <v>44617</v>
      </c>
      <c r="B824">
        <v>249.45</v>
      </c>
    </row>
    <row r="825" spans="1:2" x14ac:dyDescent="0.2">
      <c r="A825" s="181">
        <v>44620</v>
      </c>
      <c r="B825">
        <v>244.77</v>
      </c>
    </row>
    <row r="826" spans="1:2" x14ac:dyDescent="0.2">
      <c r="A826" s="181">
        <v>44621</v>
      </c>
      <c r="B826">
        <v>239.63</v>
      </c>
    </row>
    <row r="827" spans="1:2" x14ac:dyDescent="0.2">
      <c r="A827" s="181">
        <v>44622</v>
      </c>
      <c r="B827">
        <v>240.94</v>
      </c>
    </row>
    <row r="828" spans="1:2" x14ac:dyDescent="0.2">
      <c r="A828" s="181">
        <v>44623</v>
      </c>
      <c r="B828">
        <v>236.65</v>
      </c>
    </row>
    <row r="829" spans="1:2" x14ac:dyDescent="0.2">
      <c r="A829" s="181">
        <v>44624</v>
      </c>
      <c r="B829">
        <v>235.81</v>
      </c>
    </row>
    <row r="830" spans="1:2" x14ac:dyDescent="0.2">
      <c r="A830" s="181">
        <v>44627</v>
      </c>
      <c r="B830">
        <v>224.33</v>
      </c>
    </row>
    <row r="831" spans="1:2" x14ac:dyDescent="0.2">
      <c r="A831" s="181">
        <v>44628</v>
      </c>
      <c r="B831">
        <v>222.79</v>
      </c>
    </row>
    <row r="832" spans="1:2" x14ac:dyDescent="0.2">
      <c r="A832" s="181">
        <v>44629</v>
      </c>
      <c r="B832">
        <v>222.47</v>
      </c>
    </row>
    <row r="833" spans="1:2" x14ac:dyDescent="0.2">
      <c r="A833" s="181">
        <v>44630</v>
      </c>
      <c r="B833">
        <v>222</v>
      </c>
    </row>
    <row r="834" spans="1:2" x14ac:dyDescent="0.2">
      <c r="A834" s="181">
        <v>44631</v>
      </c>
      <c r="B834">
        <v>226.87</v>
      </c>
    </row>
    <row r="835" spans="1:2" x14ac:dyDescent="0.2">
      <c r="A835" s="181">
        <v>44634</v>
      </c>
      <c r="B835">
        <v>226.18</v>
      </c>
    </row>
    <row r="836" spans="1:2" x14ac:dyDescent="0.2">
      <c r="A836" s="181">
        <v>44635</v>
      </c>
      <c r="B836">
        <v>232.57</v>
      </c>
    </row>
    <row r="837" spans="1:2" x14ac:dyDescent="0.2">
      <c r="A837" s="181">
        <v>44636</v>
      </c>
      <c r="B837">
        <v>238.14</v>
      </c>
    </row>
    <row r="838" spans="1:2" x14ac:dyDescent="0.2">
      <c r="A838" s="181">
        <v>44637</v>
      </c>
      <c r="B838">
        <v>237.47</v>
      </c>
    </row>
    <row r="839" spans="1:2" x14ac:dyDescent="0.2">
      <c r="A839" s="181">
        <v>44638</v>
      </c>
      <c r="B839">
        <v>238.92</v>
      </c>
    </row>
    <row r="840" spans="1:2" x14ac:dyDescent="0.2">
      <c r="A840" s="181">
        <v>44641</v>
      </c>
      <c r="B840">
        <v>235.32</v>
      </c>
    </row>
    <row r="841" spans="1:2" x14ac:dyDescent="0.2">
      <c r="A841" s="181">
        <v>44642</v>
      </c>
      <c r="B841">
        <v>238.12</v>
      </c>
    </row>
    <row r="842" spans="1:2" x14ac:dyDescent="0.2">
      <c r="A842" s="181">
        <v>44643</v>
      </c>
      <c r="B842">
        <v>236.12</v>
      </c>
    </row>
    <row r="843" spans="1:2" x14ac:dyDescent="0.2">
      <c r="A843" s="181">
        <v>44644</v>
      </c>
      <c r="B843">
        <v>240.26</v>
      </c>
    </row>
    <row r="844" spans="1:2" x14ac:dyDescent="0.2">
      <c r="A844" s="181">
        <v>44645</v>
      </c>
      <c r="B844">
        <v>241.58</v>
      </c>
    </row>
    <row r="845" spans="1:2" x14ac:dyDescent="0.2">
      <c r="A845" s="181">
        <v>44648</v>
      </c>
      <c r="B845">
        <v>242.94</v>
      </c>
    </row>
    <row r="846" spans="1:2" x14ac:dyDescent="0.2">
      <c r="A846" s="181">
        <v>44649</v>
      </c>
      <c r="B846">
        <v>248.17</v>
      </c>
    </row>
    <row r="847" spans="1:2" x14ac:dyDescent="0.2">
      <c r="A847" s="181">
        <v>44650</v>
      </c>
      <c r="B847">
        <v>249.03</v>
      </c>
    </row>
    <row r="848" spans="1:2" x14ac:dyDescent="0.2">
      <c r="A848" s="181">
        <v>44651</v>
      </c>
      <c r="B848">
        <v>247.28</v>
      </c>
    </row>
    <row r="849" spans="1:2" x14ac:dyDescent="0.2">
      <c r="A849" s="181">
        <v>44652</v>
      </c>
      <c r="B849">
        <v>249.25</v>
      </c>
    </row>
    <row r="850" spans="1:2" x14ac:dyDescent="0.2">
      <c r="A850" s="181">
        <v>44655</v>
      </c>
      <c r="B850">
        <v>246.83</v>
      </c>
    </row>
    <row r="851" spans="1:2" x14ac:dyDescent="0.2">
      <c r="A851" s="181">
        <v>44656</v>
      </c>
      <c r="B851">
        <v>248.51</v>
      </c>
    </row>
    <row r="852" spans="1:2" x14ac:dyDescent="0.2">
      <c r="A852" s="181">
        <v>44657</v>
      </c>
      <c r="B852">
        <v>251.46</v>
      </c>
    </row>
    <row r="853" spans="1:2" x14ac:dyDescent="0.2">
      <c r="A853" s="181">
        <v>44658</v>
      </c>
      <c r="B853">
        <v>254.36</v>
      </c>
    </row>
    <row r="854" spans="1:2" x14ac:dyDescent="0.2">
      <c r="A854" s="181">
        <v>44659</v>
      </c>
      <c r="B854">
        <v>251.46</v>
      </c>
    </row>
    <row r="855" spans="1:2" x14ac:dyDescent="0.2">
      <c r="A855" s="181">
        <v>44662</v>
      </c>
      <c r="B855">
        <v>250.45</v>
      </c>
    </row>
    <row r="856" spans="1:2" x14ac:dyDescent="0.2">
      <c r="A856" s="181">
        <v>44663</v>
      </c>
      <c r="B856">
        <v>249.17</v>
      </c>
    </row>
    <row r="857" spans="1:2" x14ac:dyDescent="0.2">
      <c r="A857" s="181">
        <v>44664</v>
      </c>
      <c r="B857">
        <v>251.33</v>
      </c>
    </row>
    <row r="858" spans="1:2" x14ac:dyDescent="0.2">
      <c r="A858" s="181">
        <v>44665</v>
      </c>
      <c r="B858">
        <v>250.51</v>
      </c>
    </row>
    <row r="859" spans="1:2" x14ac:dyDescent="0.2">
      <c r="A859" s="181">
        <v>44669</v>
      </c>
      <c r="B859">
        <v>251.06</v>
      </c>
    </row>
    <row r="860" spans="1:2" x14ac:dyDescent="0.2">
      <c r="A860" s="181">
        <v>44670</v>
      </c>
      <c r="B860">
        <v>255.4</v>
      </c>
    </row>
    <row r="861" spans="1:2" x14ac:dyDescent="0.2">
      <c r="A861" s="181">
        <v>44671</v>
      </c>
      <c r="B861">
        <v>255.85</v>
      </c>
    </row>
    <row r="862" spans="1:2" x14ac:dyDescent="0.2">
      <c r="A862" s="181">
        <v>44672</v>
      </c>
      <c r="B862">
        <v>255.25</v>
      </c>
    </row>
    <row r="863" spans="1:2" x14ac:dyDescent="0.2">
      <c r="A863" s="181">
        <v>44673</v>
      </c>
      <c r="B863">
        <v>250.17</v>
      </c>
    </row>
    <row r="864" spans="1:2" x14ac:dyDescent="0.2">
      <c r="A864" s="181">
        <v>44676</v>
      </c>
      <c r="B864">
        <v>252.88</v>
      </c>
    </row>
    <row r="865" spans="1:2" x14ac:dyDescent="0.2">
      <c r="A865" s="181">
        <v>44677</v>
      </c>
      <c r="B865">
        <v>248.58</v>
      </c>
    </row>
    <row r="866" spans="1:2" x14ac:dyDescent="0.2">
      <c r="A866" s="181">
        <v>44678</v>
      </c>
      <c r="B866">
        <v>247.14</v>
      </c>
    </row>
    <row r="867" spans="1:2" x14ac:dyDescent="0.2">
      <c r="A867" s="181">
        <v>44679</v>
      </c>
      <c r="B867">
        <v>254.19</v>
      </c>
    </row>
    <row r="868" spans="1:2" x14ac:dyDescent="0.2">
      <c r="A868" s="181">
        <v>44680</v>
      </c>
      <c r="B868">
        <v>249.16</v>
      </c>
    </row>
    <row r="869" spans="1:2" x14ac:dyDescent="0.2">
      <c r="A869" s="181">
        <v>44683</v>
      </c>
      <c r="B869">
        <v>246.64</v>
      </c>
    </row>
    <row r="870" spans="1:2" x14ac:dyDescent="0.2">
      <c r="A870" s="181">
        <v>44684</v>
      </c>
      <c r="B870">
        <v>245.87</v>
      </c>
    </row>
    <row r="871" spans="1:2" x14ac:dyDescent="0.2">
      <c r="A871" s="181">
        <v>44685</v>
      </c>
      <c r="B871">
        <v>254.32</v>
      </c>
    </row>
    <row r="872" spans="1:2" x14ac:dyDescent="0.2">
      <c r="A872" s="181">
        <v>44686</v>
      </c>
      <c r="B872">
        <v>248.92</v>
      </c>
    </row>
    <row r="873" spans="1:2" x14ac:dyDescent="0.2">
      <c r="A873" s="181">
        <v>44687</v>
      </c>
      <c r="B873">
        <v>250.78</v>
      </c>
    </row>
    <row r="874" spans="1:2" x14ac:dyDescent="0.2">
      <c r="A874" s="181">
        <v>44690</v>
      </c>
      <c r="B874">
        <v>247.49</v>
      </c>
    </row>
    <row r="875" spans="1:2" x14ac:dyDescent="0.2">
      <c r="A875" s="181">
        <v>44691</v>
      </c>
      <c r="B875">
        <v>245.68</v>
      </c>
    </row>
    <row r="876" spans="1:2" x14ac:dyDescent="0.2">
      <c r="A876" s="181">
        <v>44692</v>
      </c>
      <c r="B876">
        <v>244.43</v>
      </c>
    </row>
    <row r="877" spans="1:2" x14ac:dyDescent="0.2">
      <c r="A877" s="181">
        <v>44693</v>
      </c>
      <c r="B877">
        <v>244.19</v>
      </c>
    </row>
    <row r="878" spans="1:2" x14ac:dyDescent="0.2">
      <c r="A878" s="181">
        <v>44694</v>
      </c>
      <c r="B878">
        <v>245.04</v>
      </c>
    </row>
    <row r="879" spans="1:2" x14ac:dyDescent="0.2">
      <c r="A879" s="181">
        <v>44697</v>
      </c>
      <c r="B879">
        <v>244.04</v>
      </c>
    </row>
    <row r="880" spans="1:2" x14ac:dyDescent="0.2">
      <c r="A880" s="181">
        <v>44698</v>
      </c>
      <c r="B880">
        <v>241.63</v>
      </c>
    </row>
    <row r="881" spans="1:2" x14ac:dyDescent="0.2">
      <c r="A881" s="181">
        <v>44699</v>
      </c>
      <c r="B881">
        <v>231.05</v>
      </c>
    </row>
    <row r="882" spans="1:2" x14ac:dyDescent="0.2">
      <c r="A882" s="181">
        <v>44700</v>
      </c>
      <c r="B882">
        <v>229</v>
      </c>
    </row>
    <row r="883" spans="1:2" x14ac:dyDescent="0.2">
      <c r="A883" s="181">
        <v>44701</v>
      </c>
      <c r="B883">
        <v>233.91</v>
      </c>
    </row>
    <row r="884" spans="1:2" x14ac:dyDescent="0.2">
      <c r="A884" s="181">
        <v>44704</v>
      </c>
      <c r="B884">
        <v>238</v>
      </c>
    </row>
    <row r="885" spans="1:2" x14ac:dyDescent="0.2">
      <c r="A885" s="181">
        <v>44705</v>
      </c>
      <c r="B885">
        <v>244.52</v>
      </c>
    </row>
    <row r="886" spans="1:2" x14ac:dyDescent="0.2">
      <c r="A886" s="181">
        <v>44706</v>
      </c>
      <c r="B886">
        <v>244.01</v>
      </c>
    </row>
    <row r="887" spans="1:2" x14ac:dyDescent="0.2">
      <c r="A887" s="181">
        <v>44707</v>
      </c>
      <c r="B887">
        <v>248.09</v>
      </c>
    </row>
    <row r="888" spans="1:2" x14ac:dyDescent="0.2">
      <c r="A888" s="181">
        <v>44708</v>
      </c>
      <c r="B888">
        <v>251.87</v>
      </c>
    </row>
    <row r="889" spans="1:2" x14ac:dyDescent="0.2">
      <c r="A889" s="181">
        <v>44712</v>
      </c>
      <c r="B889">
        <v>252.21</v>
      </c>
    </row>
    <row r="890" spans="1:2" x14ac:dyDescent="0.2">
      <c r="A890" s="181">
        <v>44713</v>
      </c>
      <c r="B890">
        <v>249.28</v>
      </c>
    </row>
    <row r="891" spans="1:2" x14ac:dyDescent="0.2">
      <c r="A891" s="181">
        <v>44714</v>
      </c>
      <c r="B891">
        <v>250.38</v>
      </c>
    </row>
    <row r="892" spans="1:2" x14ac:dyDescent="0.2">
      <c r="A892" s="181">
        <v>44715</v>
      </c>
      <c r="B892">
        <v>248.36</v>
      </c>
    </row>
    <row r="893" spans="1:2" x14ac:dyDescent="0.2">
      <c r="A893" s="181">
        <v>44718</v>
      </c>
      <c r="B893">
        <v>248.07</v>
      </c>
    </row>
    <row r="894" spans="1:2" x14ac:dyDescent="0.2">
      <c r="A894" s="181">
        <v>44719</v>
      </c>
      <c r="B894">
        <v>248.94</v>
      </c>
    </row>
    <row r="895" spans="1:2" x14ac:dyDescent="0.2">
      <c r="A895" s="181">
        <v>44720</v>
      </c>
      <c r="B895">
        <v>245.61</v>
      </c>
    </row>
    <row r="896" spans="1:2" x14ac:dyDescent="0.2">
      <c r="A896" s="181">
        <v>44721</v>
      </c>
      <c r="B896">
        <v>242.16</v>
      </c>
    </row>
    <row r="897" spans="1:2" x14ac:dyDescent="0.2">
      <c r="A897" s="181">
        <v>44722</v>
      </c>
      <c r="B897">
        <v>237.38</v>
      </c>
    </row>
    <row r="898" spans="1:2" x14ac:dyDescent="0.2">
      <c r="A898" s="181">
        <v>44725</v>
      </c>
      <c r="B898">
        <v>238.47</v>
      </c>
    </row>
    <row r="899" spans="1:2" x14ac:dyDescent="0.2">
      <c r="A899" s="181">
        <v>44726</v>
      </c>
      <c r="B899">
        <v>238.76</v>
      </c>
    </row>
    <row r="900" spans="1:2" x14ac:dyDescent="0.2">
      <c r="A900" s="181">
        <v>44727</v>
      </c>
      <c r="B900">
        <v>238.9</v>
      </c>
    </row>
    <row r="901" spans="1:2" x14ac:dyDescent="0.2">
      <c r="A901" s="181">
        <v>44728</v>
      </c>
      <c r="B901">
        <v>235.19</v>
      </c>
    </row>
    <row r="902" spans="1:2" x14ac:dyDescent="0.2">
      <c r="A902" s="181">
        <v>44729</v>
      </c>
      <c r="B902">
        <v>234.38</v>
      </c>
    </row>
    <row r="903" spans="1:2" x14ac:dyDescent="0.2">
      <c r="A903" s="181">
        <v>44733</v>
      </c>
      <c r="B903">
        <v>239.59</v>
      </c>
    </row>
    <row r="904" spans="1:2" x14ac:dyDescent="0.2">
      <c r="A904" s="181">
        <v>44734</v>
      </c>
      <c r="B904">
        <v>243.06</v>
      </c>
    </row>
    <row r="905" spans="1:2" x14ac:dyDescent="0.2">
      <c r="A905" s="181">
        <v>44735</v>
      </c>
      <c r="B905">
        <v>243.58</v>
      </c>
    </row>
    <row r="906" spans="1:2" x14ac:dyDescent="0.2">
      <c r="A906" s="181">
        <v>44736</v>
      </c>
      <c r="B906">
        <v>247.9</v>
      </c>
    </row>
    <row r="907" spans="1:2" x14ac:dyDescent="0.2">
      <c r="A907" s="181">
        <v>44739</v>
      </c>
      <c r="B907">
        <v>247.03</v>
      </c>
    </row>
    <row r="908" spans="1:2" x14ac:dyDescent="0.2">
      <c r="A908" s="181">
        <v>44740</v>
      </c>
      <c r="B908">
        <v>242.83</v>
      </c>
    </row>
    <row r="909" spans="1:2" x14ac:dyDescent="0.2">
      <c r="A909" s="181">
        <v>44741</v>
      </c>
      <c r="B909">
        <v>247.74</v>
      </c>
    </row>
    <row r="910" spans="1:2" x14ac:dyDescent="0.2">
      <c r="A910" s="181">
        <v>44742</v>
      </c>
      <c r="B910">
        <v>246.88</v>
      </c>
    </row>
    <row r="911" spans="1:2" x14ac:dyDescent="0.2">
      <c r="A911" s="181">
        <v>44743</v>
      </c>
      <c r="B911">
        <v>252.96</v>
      </c>
    </row>
    <row r="912" spans="1:2" x14ac:dyDescent="0.2">
      <c r="A912" s="181">
        <v>44747</v>
      </c>
      <c r="B912">
        <v>252.29</v>
      </c>
    </row>
    <row r="913" spans="1:2" x14ac:dyDescent="0.2">
      <c r="A913" s="181">
        <v>44748</v>
      </c>
      <c r="B913">
        <v>251.46</v>
      </c>
    </row>
    <row r="914" spans="1:2" x14ac:dyDescent="0.2">
      <c r="A914" s="181">
        <v>44749</v>
      </c>
      <c r="B914">
        <v>252.94</v>
      </c>
    </row>
    <row r="915" spans="1:2" x14ac:dyDescent="0.2">
      <c r="A915" s="181">
        <v>44750</v>
      </c>
      <c r="B915">
        <v>253.24</v>
      </c>
    </row>
    <row r="916" spans="1:2" x14ac:dyDescent="0.2">
      <c r="A916" s="181">
        <v>44753</v>
      </c>
      <c r="B916">
        <v>253.28</v>
      </c>
    </row>
    <row r="917" spans="1:2" x14ac:dyDescent="0.2">
      <c r="A917" s="181">
        <v>44754</v>
      </c>
      <c r="B917">
        <v>251.48</v>
      </c>
    </row>
    <row r="918" spans="1:2" x14ac:dyDescent="0.2">
      <c r="A918" s="181">
        <v>44755</v>
      </c>
      <c r="B918">
        <v>252.67</v>
      </c>
    </row>
    <row r="919" spans="1:2" x14ac:dyDescent="0.2">
      <c r="A919" s="181">
        <v>44756</v>
      </c>
      <c r="B919">
        <v>252.6</v>
      </c>
    </row>
    <row r="920" spans="1:2" x14ac:dyDescent="0.2">
      <c r="A920" s="181">
        <v>44757</v>
      </c>
      <c r="B920">
        <v>255.01</v>
      </c>
    </row>
    <row r="921" spans="1:2" x14ac:dyDescent="0.2">
      <c r="A921" s="181">
        <v>44760</v>
      </c>
      <c r="B921">
        <v>252.42</v>
      </c>
    </row>
    <row r="922" spans="1:2" x14ac:dyDescent="0.2">
      <c r="A922" s="181">
        <v>44761</v>
      </c>
      <c r="B922">
        <v>256.5</v>
      </c>
    </row>
    <row r="923" spans="1:2" x14ac:dyDescent="0.2">
      <c r="A923" s="181">
        <v>44762</v>
      </c>
      <c r="B923">
        <v>254.58</v>
      </c>
    </row>
    <row r="924" spans="1:2" x14ac:dyDescent="0.2">
      <c r="A924" s="181">
        <v>44763</v>
      </c>
      <c r="B924">
        <v>253.47</v>
      </c>
    </row>
    <row r="925" spans="1:2" x14ac:dyDescent="0.2">
      <c r="A925" s="181">
        <v>44764</v>
      </c>
      <c r="B925">
        <v>253.99</v>
      </c>
    </row>
    <row r="926" spans="1:2" x14ac:dyDescent="0.2">
      <c r="A926" s="181">
        <v>44767</v>
      </c>
      <c r="B926">
        <v>250.38</v>
      </c>
    </row>
    <row r="927" spans="1:2" x14ac:dyDescent="0.2">
      <c r="A927" s="181">
        <v>44768</v>
      </c>
      <c r="B927">
        <v>257.08999999999997</v>
      </c>
    </row>
    <row r="928" spans="1:2" x14ac:dyDescent="0.2">
      <c r="A928" s="181">
        <v>44769</v>
      </c>
      <c r="B928">
        <v>258.89</v>
      </c>
    </row>
    <row r="929" spans="1:2" x14ac:dyDescent="0.2">
      <c r="A929" s="181">
        <v>44770</v>
      </c>
      <c r="B929">
        <v>263.45999999999998</v>
      </c>
    </row>
    <row r="930" spans="1:2" x14ac:dyDescent="0.2">
      <c r="A930" s="181">
        <v>44771</v>
      </c>
      <c r="B930">
        <v>263.37</v>
      </c>
    </row>
    <row r="931" spans="1:2" x14ac:dyDescent="0.2">
      <c r="A931" s="181">
        <v>44774</v>
      </c>
      <c r="B931">
        <v>264.23</v>
      </c>
    </row>
    <row r="932" spans="1:2" x14ac:dyDescent="0.2">
      <c r="A932" s="181">
        <v>44775</v>
      </c>
      <c r="B932">
        <v>261.05</v>
      </c>
    </row>
    <row r="933" spans="1:2" x14ac:dyDescent="0.2">
      <c r="A933" s="181">
        <v>44776</v>
      </c>
      <c r="B933">
        <v>262.08999999999997</v>
      </c>
    </row>
    <row r="934" spans="1:2" x14ac:dyDescent="0.2">
      <c r="A934" s="181">
        <v>44777</v>
      </c>
      <c r="B934">
        <v>260.64</v>
      </c>
    </row>
    <row r="935" spans="1:2" x14ac:dyDescent="0.2">
      <c r="A935" s="181">
        <v>44778</v>
      </c>
      <c r="B935">
        <v>259.23</v>
      </c>
    </row>
    <row r="936" spans="1:2" x14ac:dyDescent="0.2">
      <c r="A936" s="181">
        <v>44781</v>
      </c>
      <c r="B936">
        <v>256.8</v>
      </c>
    </row>
    <row r="937" spans="1:2" x14ac:dyDescent="0.2">
      <c r="A937" s="181">
        <v>44782</v>
      </c>
      <c r="B937">
        <v>260.06</v>
      </c>
    </row>
    <row r="938" spans="1:2" x14ac:dyDescent="0.2">
      <c r="A938" s="181">
        <v>44783</v>
      </c>
      <c r="B938">
        <v>261.36</v>
      </c>
    </row>
    <row r="939" spans="1:2" x14ac:dyDescent="0.2">
      <c r="A939" s="181">
        <v>44784</v>
      </c>
      <c r="B939">
        <v>259.27999999999997</v>
      </c>
    </row>
    <row r="940" spans="1:2" x14ac:dyDescent="0.2">
      <c r="A940" s="181">
        <v>44785</v>
      </c>
      <c r="B940">
        <v>262.18</v>
      </c>
    </row>
    <row r="941" spans="1:2" x14ac:dyDescent="0.2">
      <c r="A941" s="181">
        <v>44788</v>
      </c>
      <c r="B941">
        <v>265.44</v>
      </c>
    </row>
    <row r="942" spans="1:2" x14ac:dyDescent="0.2">
      <c r="A942" s="181">
        <v>44789</v>
      </c>
      <c r="B942">
        <v>266.29000000000002</v>
      </c>
    </row>
    <row r="943" spans="1:2" x14ac:dyDescent="0.2">
      <c r="A943" s="181">
        <v>44790</v>
      </c>
      <c r="B943">
        <v>266.82</v>
      </c>
    </row>
    <row r="944" spans="1:2" x14ac:dyDescent="0.2">
      <c r="A944" s="181">
        <v>44791</v>
      </c>
      <c r="B944">
        <v>266.58</v>
      </c>
    </row>
    <row r="945" spans="1:2" x14ac:dyDescent="0.2">
      <c r="A945" s="181">
        <v>44792</v>
      </c>
      <c r="B945">
        <v>266.54000000000002</v>
      </c>
    </row>
    <row r="946" spans="1:2" x14ac:dyDescent="0.2">
      <c r="A946" s="181">
        <v>44795</v>
      </c>
      <c r="B946">
        <v>262.95</v>
      </c>
    </row>
    <row r="947" spans="1:2" x14ac:dyDescent="0.2">
      <c r="A947" s="181">
        <v>44796</v>
      </c>
      <c r="B947">
        <v>260.54000000000002</v>
      </c>
    </row>
    <row r="948" spans="1:2" x14ac:dyDescent="0.2">
      <c r="A948" s="181">
        <v>44797</v>
      </c>
      <c r="B948">
        <v>260.86</v>
      </c>
    </row>
    <row r="949" spans="1:2" x14ac:dyDescent="0.2">
      <c r="A949" s="181">
        <v>44798</v>
      </c>
      <c r="B949">
        <v>262.56</v>
      </c>
    </row>
    <row r="950" spans="1:2" x14ac:dyDescent="0.2">
      <c r="A950" s="181">
        <v>44799</v>
      </c>
      <c r="B950">
        <v>256.95</v>
      </c>
    </row>
    <row r="951" spans="1:2" x14ac:dyDescent="0.2">
      <c r="A951" s="181">
        <v>44802</v>
      </c>
      <c r="B951">
        <v>255.66</v>
      </c>
    </row>
    <row r="952" spans="1:2" x14ac:dyDescent="0.2">
      <c r="A952" s="181">
        <v>44803</v>
      </c>
      <c r="B952">
        <v>253.49</v>
      </c>
    </row>
    <row r="953" spans="1:2" x14ac:dyDescent="0.2">
      <c r="A953" s="181">
        <v>44804</v>
      </c>
      <c r="B953">
        <v>252.28</v>
      </c>
    </row>
    <row r="954" spans="1:2" x14ac:dyDescent="0.2">
      <c r="A954" s="181">
        <v>44805</v>
      </c>
      <c r="B954">
        <v>256.47000000000003</v>
      </c>
    </row>
    <row r="955" spans="1:2" x14ac:dyDescent="0.2">
      <c r="A955" s="181">
        <v>44806</v>
      </c>
      <c r="B955">
        <v>254.51</v>
      </c>
    </row>
    <row r="956" spans="1:2" x14ac:dyDescent="0.2">
      <c r="A956" s="181">
        <v>44810</v>
      </c>
      <c r="B956">
        <v>254.39</v>
      </c>
    </row>
    <row r="957" spans="1:2" x14ac:dyDescent="0.2">
      <c r="A957" s="181">
        <v>44811</v>
      </c>
      <c r="B957">
        <v>258.42</v>
      </c>
    </row>
    <row r="958" spans="1:2" x14ac:dyDescent="0.2">
      <c r="A958" s="181">
        <v>44812</v>
      </c>
      <c r="B958">
        <v>260.08</v>
      </c>
    </row>
    <row r="959" spans="1:2" x14ac:dyDescent="0.2">
      <c r="A959" s="181">
        <v>44813</v>
      </c>
      <c r="B959">
        <v>259.52</v>
      </c>
    </row>
    <row r="960" spans="1:2" x14ac:dyDescent="0.2">
      <c r="A960" s="181">
        <v>44816</v>
      </c>
      <c r="B960">
        <v>260.37</v>
      </c>
    </row>
    <row r="961" spans="1:2" x14ac:dyDescent="0.2">
      <c r="A961" s="181">
        <v>44817</v>
      </c>
      <c r="B961">
        <v>254.33</v>
      </c>
    </row>
    <row r="962" spans="1:2" x14ac:dyDescent="0.2">
      <c r="A962" s="181">
        <v>44818</v>
      </c>
      <c r="B962">
        <v>255.72</v>
      </c>
    </row>
    <row r="963" spans="1:2" x14ac:dyDescent="0.2">
      <c r="A963" s="181">
        <v>44819</v>
      </c>
      <c r="B963">
        <v>253.47</v>
      </c>
    </row>
    <row r="964" spans="1:2" x14ac:dyDescent="0.2">
      <c r="A964" s="181">
        <v>44820</v>
      </c>
      <c r="B964">
        <v>254.91</v>
      </c>
    </row>
    <row r="965" spans="1:2" x14ac:dyDescent="0.2">
      <c r="A965" s="181">
        <v>44823</v>
      </c>
      <c r="B965">
        <v>257.01</v>
      </c>
    </row>
    <row r="966" spans="1:2" x14ac:dyDescent="0.2">
      <c r="A966" s="181">
        <v>44824</v>
      </c>
      <c r="B966">
        <v>255.4</v>
      </c>
    </row>
    <row r="967" spans="1:2" x14ac:dyDescent="0.2">
      <c r="A967" s="181">
        <v>44825</v>
      </c>
      <c r="B967">
        <v>251.08</v>
      </c>
    </row>
    <row r="968" spans="1:2" x14ac:dyDescent="0.2">
      <c r="A968" s="181">
        <v>44826</v>
      </c>
      <c r="B968">
        <v>247.94</v>
      </c>
    </row>
    <row r="969" spans="1:2" x14ac:dyDescent="0.2">
      <c r="A969" s="181">
        <v>44827</v>
      </c>
      <c r="B969">
        <v>245.95</v>
      </c>
    </row>
    <row r="970" spans="1:2" x14ac:dyDescent="0.2">
      <c r="A970" s="181">
        <v>44830</v>
      </c>
      <c r="B970">
        <v>243.76</v>
      </c>
    </row>
    <row r="971" spans="1:2" x14ac:dyDescent="0.2">
      <c r="A971" s="181">
        <v>44831</v>
      </c>
      <c r="B971">
        <v>236.7</v>
      </c>
    </row>
    <row r="972" spans="1:2" x14ac:dyDescent="0.2">
      <c r="A972" s="181">
        <v>44832</v>
      </c>
      <c r="B972">
        <v>236.94</v>
      </c>
    </row>
    <row r="973" spans="1:2" x14ac:dyDescent="0.2">
      <c r="A973" s="181">
        <v>44833</v>
      </c>
      <c r="B973">
        <v>234.4</v>
      </c>
    </row>
    <row r="974" spans="1:2" x14ac:dyDescent="0.2">
      <c r="A974" s="181">
        <v>44834</v>
      </c>
      <c r="B974">
        <v>230.74</v>
      </c>
    </row>
    <row r="975" spans="1:2" x14ac:dyDescent="0.2">
      <c r="A975" s="181">
        <v>44837</v>
      </c>
      <c r="B975">
        <v>235.34</v>
      </c>
    </row>
    <row r="976" spans="1:2" x14ac:dyDescent="0.2">
      <c r="A976" s="181">
        <v>44838</v>
      </c>
      <c r="B976">
        <v>238.5</v>
      </c>
    </row>
    <row r="977" spans="1:2" x14ac:dyDescent="0.2">
      <c r="A977" s="181">
        <v>44839</v>
      </c>
      <c r="B977">
        <v>239.09</v>
      </c>
    </row>
    <row r="978" spans="1:2" x14ac:dyDescent="0.2">
      <c r="A978" s="181">
        <v>44840</v>
      </c>
      <c r="B978">
        <v>234.75</v>
      </c>
    </row>
    <row r="979" spans="1:2" x14ac:dyDescent="0.2">
      <c r="A979" s="181">
        <v>44841</v>
      </c>
      <c r="B979">
        <v>233.19</v>
      </c>
    </row>
    <row r="980" spans="1:2" x14ac:dyDescent="0.2">
      <c r="A980" s="181">
        <v>44844</v>
      </c>
      <c r="B980">
        <v>234.95</v>
      </c>
    </row>
    <row r="981" spans="1:2" x14ac:dyDescent="0.2">
      <c r="A981" s="181">
        <v>44845</v>
      </c>
      <c r="B981">
        <v>237.05</v>
      </c>
    </row>
    <row r="982" spans="1:2" x14ac:dyDescent="0.2">
      <c r="A982" s="181">
        <v>44846</v>
      </c>
      <c r="B982">
        <v>237.06</v>
      </c>
    </row>
    <row r="983" spans="1:2" x14ac:dyDescent="0.2">
      <c r="A983" s="181">
        <v>44847</v>
      </c>
      <c r="B983">
        <v>246.75</v>
      </c>
    </row>
    <row r="984" spans="1:2" x14ac:dyDescent="0.2">
      <c r="A984" s="181">
        <v>44848</v>
      </c>
      <c r="B984">
        <v>243.16</v>
      </c>
    </row>
    <row r="985" spans="1:2" x14ac:dyDescent="0.2">
      <c r="A985" s="181">
        <v>44851</v>
      </c>
      <c r="B985">
        <v>246.48</v>
      </c>
    </row>
    <row r="986" spans="1:2" x14ac:dyDescent="0.2">
      <c r="A986" s="181">
        <v>44852</v>
      </c>
      <c r="B986">
        <v>249.19</v>
      </c>
    </row>
    <row r="987" spans="1:2" x14ac:dyDescent="0.2">
      <c r="A987" s="181">
        <v>44853</v>
      </c>
      <c r="B987">
        <v>250.75</v>
      </c>
    </row>
    <row r="988" spans="1:2" x14ac:dyDescent="0.2">
      <c r="A988" s="181">
        <v>44854</v>
      </c>
      <c r="B988">
        <v>249.77</v>
      </c>
    </row>
    <row r="989" spans="1:2" x14ac:dyDescent="0.2">
      <c r="A989" s="181">
        <v>44855</v>
      </c>
      <c r="B989">
        <v>254.55</v>
      </c>
    </row>
    <row r="990" spans="1:2" x14ac:dyDescent="0.2">
      <c r="A990" s="181">
        <v>44858</v>
      </c>
      <c r="B990">
        <v>255.32</v>
      </c>
    </row>
    <row r="991" spans="1:2" x14ac:dyDescent="0.2">
      <c r="A991" s="181">
        <v>44859</v>
      </c>
      <c r="B991">
        <v>255.73</v>
      </c>
    </row>
    <row r="992" spans="1:2" x14ac:dyDescent="0.2">
      <c r="A992" s="181">
        <v>44860</v>
      </c>
      <c r="B992">
        <v>256.61</v>
      </c>
    </row>
    <row r="993" spans="1:2" x14ac:dyDescent="0.2">
      <c r="A993" s="181">
        <v>44861</v>
      </c>
      <c r="B993">
        <v>265.11</v>
      </c>
    </row>
    <row r="994" spans="1:2" x14ac:dyDescent="0.2">
      <c r="A994" s="181">
        <v>44862</v>
      </c>
      <c r="B994">
        <v>274.52</v>
      </c>
    </row>
    <row r="995" spans="1:2" x14ac:dyDescent="0.2">
      <c r="A995" s="181">
        <v>44865</v>
      </c>
      <c r="B995">
        <v>272.66000000000003</v>
      </c>
    </row>
    <row r="996" spans="1:2" x14ac:dyDescent="0.2">
      <c r="A996" s="181">
        <v>44866</v>
      </c>
      <c r="B996">
        <v>272.95</v>
      </c>
    </row>
    <row r="997" spans="1:2" x14ac:dyDescent="0.2">
      <c r="A997" s="181">
        <v>44867</v>
      </c>
      <c r="B997">
        <v>270.37</v>
      </c>
    </row>
    <row r="998" spans="1:2" x14ac:dyDescent="0.2">
      <c r="A998" s="181">
        <v>44868</v>
      </c>
      <c r="B998">
        <v>272.95</v>
      </c>
    </row>
    <row r="999" spans="1:2" x14ac:dyDescent="0.2">
      <c r="A999" s="181">
        <v>44869</v>
      </c>
      <c r="B999">
        <v>274.62</v>
      </c>
    </row>
    <row r="1000" spans="1:2" x14ac:dyDescent="0.2">
      <c r="A1000" s="181">
        <v>44872</v>
      </c>
      <c r="B1000">
        <v>276.41000000000003</v>
      </c>
    </row>
    <row r="1001" spans="1:2" x14ac:dyDescent="0.2">
      <c r="A1001" s="181">
        <v>44873</v>
      </c>
      <c r="B1001">
        <v>278.39999999999998</v>
      </c>
    </row>
    <row r="1002" spans="1:2" x14ac:dyDescent="0.2">
      <c r="A1002" s="181">
        <v>44874</v>
      </c>
      <c r="B1002">
        <v>277.79000000000002</v>
      </c>
    </row>
    <row r="1003" spans="1:2" x14ac:dyDescent="0.2">
      <c r="A1003" s="181">
        <v>44875</v>
      </c>
      <c r="B1003">
        <v>275.88</v>
      </c>
    </row>
    <row r="1004" spans="1:2" x14ac:dyDescent="0.2">
      <c r="A1004" s="181">
        <v>44876</v>
      </c>
      <c r="B1004">
        <v>271.39</v>
      </c>
    </row>
    <row r="1005" spans="1:2" x14ac:dyDescent="0.2">
      <c r="A1005" s="181">
        <v>44879</v>
      </c>
      <c r="B1005">
        <v>272.27</v>
      </c>
    </row>
    <row r="1006" spans="1:2" x14ac:dyDescent="0.2">
      <c r="A1006" s="181">
        <v>44880</v>
      </c>
      <c r="B1006">
        <v>267.83999999999997</v>
      </c>
    </row>
    <row r="1007" spans="1:2" x14ac:dyDescent="0.2">
      <c r="A1007" s="181">
        <v>44881</v>
      </c>
      <c r="B1007">
        <v>272.51</v>
      </c>
    </row>
    <row r="1008" spans="1:2" x14ac:dyDescent="0.2">
      <c r="A1008" s="181">
        <v>44882</v>
      </c>
      <c r="B1008">
        <v>273.36</v>
      </c>
    </row>
    <row r="1009" spans="1:2" x14ac:dyDescent="0.2">
      <c r="A1009" s="181">
        <v>44883</v>
      </c>
      <c r="B1009">
        <v>273.37</v>
      </c>
    </row>
    <row r="1010" spans="1:2" x14ac:dyDescent="0.2">
      <c r="A1010" s="181">
        <v>44886</v>
      </c>
      <c r="B1010">
        <v>274.52</v>
      </c>
    </row>
    <row r="1011" spans="1:2" x14ac:dyDescent="0.2">
      <c r="A1011" s="181">
        <v>44887</v>
      </c>
      <c r="B1011">
        <v>274.76</v>
      </c>
    </row>
    <row r="1012" spans="1:2" x14ac:dyDescent="0.2">
      <c r="A1012" s="181">
        <v>44888</v>
      </c>
      <c r="B1012">
        <v>273.27</v>
      </c>
    </row>
    <row r="1013" spans="1:2" x14ac:dyDescent="0.2">
      <c r="A1013" s="181">
        <v>44890</v>
      </c>
      <c r="B1013">
        <v>275</v>
      </c>
    </row>
    <row r="1014" spans="1:2" x14ac:dyDescent="0.2">
      <c r="A1014" s="181">
        <v>44893</v>
      </c>
      <c r="B1014">
        <v>272.88</v>
      </c>
    </row>
    <row r="1015" spans="1:2" x14ac:dyDescent="0.2">
      <c r="A1015" s="181">
        <v>44894</v>
      </c>
      <c r="B1015">
        <v>271.41000000000003</v>
      </c>
    </row>
    <row r="1016" spans="1:2" x14ac:dyDescent="0.2">
      <c r="A1016" s="181">
        <v>44895</v>
      </c>
      <c r="B1016">
        <v>272.79000000000002</v>
      </c>
    </row>
    <row r="1017" spans="1:2" x14ac:dyDescent="0.2">
      <c r="A1017" s="181">
        <v>44896</v>
      </c>
      <c r="B1017">
        <v>273.39999999999998</v>
      </c>
    </row>
    <row r="1018" spans="1:2" x14ac:dyDescent="0.2">
      <c r="A1018" s="181">
        <v>44897</v>
      </c>
      <c r="B1018">
        <v>273.39999999999998</v>
      </c>
    </row>
    <row r="1019" spans="1:2" x14ac:dyDescent="0.2">
      <c r="A1019" s="181">
        <v>44900</v>
      </c>
      <c r="B1019">
        <v>271.58999999999997</v>
      </c>
    </row>
    <row r="1020" spans="1:2" x14ac:dyDescent="0.2">
      <c r="A1020" s="181">
        <v>44901</v>
      </c>
      <c r="B1020">
        <v>271.77</v>
      </c>
    </row>
    <row r="1021" spans="1:2" x14ac:dyDescent="0.2">
      <c r="A1021" s="181">
        <v>44902</v>
      </c>
      <c r="B1021">
        <v>270.33999999999997</v>
      </c>
    </row>
    <row r="1022" spans="1:2" x14ac:dyDescent="0.2">
      <c r="A1022" s="181">
        <v>44903</v>
      </c>
      <c r="B1022">
        <v>273.39</v>
      </c>
    </row>
    <row r="1023" spans="1:2" x14ac:dyDescent="0.2">
      <c r="A1023" s="181">
        <v>44904</v>
      </c>
      <c r="B1023">
        <v>272.04000000000002</v>
      </c>
    </row>
    <row r="1024" spans="1:2" x14ac:dyDescent="0.2">
      <c r="A1024" s="181">
        <v>44907</v>
      </c>
      <c r="B1024">
        <v>276.62</v>
      </c>
    </row>
    <row r="1025" spans="1:2" x14ac:dyDescent="0.2">
      <c r="A1025" s="181">
        <v>44908</v>
      </c>
      <c r="B1025">
        <v>274.27999999999997</v>
      </c>
    </row>
    <row r="1026" spans="1:2" x14ac:dyDescent="0.2">
      <c r="A1026" s="181">
        <v>44909</v>
      </c>
      <c r="B1026">
        <v>274.52999999999997</v>
      </c>
    </row>
    <row r="1027" spans="1:2" x14ac:dyDescent="0.2">
      <c r="A1027" s="181">
        <v>44910</v>
      </c>
      <c r="B1027">
        <v>271.73</v>
      </c>
    </row>
    <row r="1028" spans="1:2" x14ac:dyDescent="0.2">
      <c r="A1028" s="181">
        <v>44911</v>
      </c>
      <c r="B1028">
        <v>266.12</v>
      </c>
    </row>
    <row r="1029" spans="1:2" x14ac:dyDescent="0.2">
      <c r="A1029" s="181">
        <v>44914</v>
      </c>
      <c r="B1029">
        <v>265.83</v>
      </c>
    </row>
    <row r="1030" spans="1:2" x14ac:dyDescent="0.2">
      <c r="A1030" s="181">
        <v>44915</v>
      </c>
      <c r="B1030">
        <v>267.25</v>
      </c>
    </row>
    <row r="1031" spans="1:2" x14ac:dyDescent="0.2">
      <c r="A1031" s="181">
        <v>44916</v>
      </c>
      <c r="B1031">
        <v>268.16000000000003</v>
      </c>
    </row>
    <row r="1032" spans="1:2" x14ac:dyDescent="0.2">
      <c r="A1032" s="181">
        <v>44917</v>
      </c>
      <c r="B1032">
        <v>265.77</v>
      </c>
    </row>
    <row r="1033" spans="1:2" x14ac:dyDescent="0.2">
      <c r="A1033" s="181">
        <v>44918</v>
      </c>
      <c r="B1033">
        <v>267.57</v>
      </c>
    </row>
    <row r="1034" spans="1:2" x14ac:dyDescent="0.2">
      <c r="A1034" s="181">
        <v>44922</v>
      </c>
      <c r="B1034">
        <v>266.83999999999997</v>
      </c>
    </row>
    <row r="1035" spans="1:2" x14ac:dyDescent="0.2">
      <c r="A1035" s="181">
        <v>44923</v>
      </c>
      <c r="B1035">
        <v>265.11</v>
      </c>
    </row>
    <row r="1036" spans="1:2" x14ac:dyDescent="0.2">
      <c r="A1036" s="181">
        <v>44924</v>
      </c>
      <c r="B1036">
        <v>265.93</v>
      </c>
    </row>
    <row r="1037" spans="1:2" x14ac:dyDescent="0.2">
      <c r="A1037" s="181">
        <v>44925</v>
      </c>
      <c r="B1037">
        <v>263.52999999999997</v>
      </c>
    </row>
    <row r="1038" spans="1:2" x14ac:dyDescent="0.2">
      <c r="A1038" s="181">
        <v>44929</v>
      </c>
      <c r="B1038">
        <v>264.33</v>
      </c>
    </row>
    <row r="1039" spans="1:2" x14ac:dyDescent="0.2">
      <c r="A1039" s="181">
        <v>44930</v>
      </c>
      <c r="B1039">
        <v>264.39</v>
      </c>
    </row>
    <row r="1040" spans="1:2" x14ac:dyDescent="0.2">
      <c r="A1040" s="181">
        <v>44931</v>
      </c>
      <c r="B1040">
        <v>262.16000000000003</v>
      </c>
    </row>
    <row r="1041" spans="1:2" x14ac:dyDescent="0.2">
      <c r="A1041" s="181">
        <v>44932</v>
      </c>
      <c r="B1041">
        <v>269.47000000000003</v>
      </c>
    </row>
    <row r="1042" spans="1:2" x14ac:dyDescent="0.2">
      <c r="A1042" s="181">
        <v>44935</v>
      </c>
      <c r="B1042">
        <v>267.25</v>
      </c>
    </row>
    <row r="1043" spans="1:2" x14ac:dyDescent="0.2">
      <c r="A1043" s="181">
        <v>44936</v>
      </c>
      <c r="B1043">
        <v>268.91000000000003</v>
      </c>
    </row>
    <row r="1044" spans="1:2" x14ac:dyDescent="0.2">
      <c r="A1044" s="181">
        <v>44937</v>
      </c>
      <c r="B1044">
        <v>268.81</v>
      </c>
    </row>
    <row r="1045" spans="1:2" x14ac:dyDescent="0.2">
      <c r="A1045" s="181">
        <v>44938</v>
      </c>
      <c r="B1045">
        <v>266.69</v>
      </c>
    </row>
    <row r="1046" spans="1:2" x14ac:dyDescent="0.2">
      <c r="A1046" s="181">
        <v>44939</v>
      </c>
      <c r="B1046">
        <v>268.89</v>
      </c>
    </row>
    <row r="1047" spans="1:2" x14ac:dyDescent="0.2">
      <c r="A1047" s="181">
        <v>44943</v>
      </c>
      <c r="B1047">
        <v>274.11</v>
      </c>
    </row>
    <row r="1048" spans="1:2" x14ac:dyDescent="0.2">
      <c r="A1048" s="181">
        <v>44944</v>
      </c>
      <c r="B1048">
        <v>266.04000000000002</v>
      </c>
    </row>
    <row r="1049" spans="1:2" x14ac:dyDescent="0.2">
      <c r="A1049" s="181">
        <v>44945</v>
      </c>
      <c r="B1049">
        <v>263.58</v>
      </c>
    </row>
    <row r="1050" spans="1:2" x14ac:dyDescent="0.2">
      <c r="A1050" s="181">
        <v>44946</v>
      </c>
      <c r="B1050">
        <v>268.58</v>
      </c>
    </row>
    <row r="1051" spans="1:2" x14ac:dyDescent="0.2">
      <c r="A1051" s="181">
        <v>44949</v>
      </c>
      <c r="B1051">
        <v>269.29000000000002</v>
      </c>
    </row>
    <row r="1052" spans="1:2" x14ac:dyDescent="0.2">
      <c r="A1052" s="181">
        <v>44950</v>
      </c>
      <c r="B1052">
        <v>269.56</v>
      </c>
    </row>
    <row r="1053" spans="1:2" x14ac:dyDescent="0.2">
      <c r="A1053" s="181">
        <v>44951</v>
      </c>
      <c r="B1053">
        <v>273</v>
      </c>
    </row>
    <row r="1054" spans="1:2" x14ac:dyDescent="0.2">
      <c r="A1054" s="181">
        <v>44952</v>
      </c>
      <c r="B1054">
        <v>274.72000000000003</v>
      </c>
    </row>
    <row r="1055" spans="1:2" x14ac:dyDescent="0.2">
      <c r="A1055" s="181">
        <v>44953</v>
      </c>
      <c r="B1055">
        <v>272.45999999999998</v>
      </c>
    </row>
    <row r="1056" spans="1:2" x14ac:dyDescent="0.2">
      <c r="A1056" s="181">
        <v>44956</v>
      </c>
      <c r="B1056">
        <v>270.89</v>
      </c>
    </row>
    <row r="1057" spans="1:2" x14ac:dyDescent="0.2">
      <c r="A1057" s="181">
        <v>44957</v>
      </c>
      <c r="B1057">
        <v>267.39999999999998</v>
      </c>
    </row>
    <row r="1058" spans="1:2" x14ac:dyDescent="0.2">
      <c r="A1058" s="181">
        <v>44958</v>
      </c>
      <c r="B1058">
        <v>266.27</v>
      </c>
    </row>
    <row r="1059" spans="1:2" x14ac:dyDescent="0.2">
      <c r="A1059" s="181">
        <v>44959</v>
      </c>
      <c r="B1059">
        <v>263.20999999999998</v>
      </c>
    </row>
    <row r="1060" spans="1:2" x14ac:dyDescent="0.2">
      <c r="A1060" s="181">
        <v>44960</v>
      </c>
      <c r="B1060">
        <v>264.23</v>
      </c>
    </row>
    <row r="1061" spans="1:2" x14ac:dyDescent="0.2">
      <c r="A1061" s="181">
        <v>44963</v>
      </c>
      <c r="B1061">
        <v>267.92</v>
      </c>
    </row>
    <row r="1062" spans="1:2" x14ac:dyDescent="0.2">
      <c r="A1062" s="181">
        <v>44964</v>
      </c>
      <c r="B1062">
        <v>267.33999999999997</v>
      </c>
    </row>
    <row r="1063" spans="1:2" x14ac:dyDescent="0.2">
      <c r="A1063" s="181">
        <v>44965</v>
      </c>
      <c r="B1063">
        <v>262.82</v>
      </c>
    </row>
    <row r="1064" spans="1:2" x14ac:dyDescent="0.2">
      <c r="A1064" s="181">
        <v>44966</v>
      </c>
      <c r="B1064">
        <v>260.66000000000003</v>
      </c>
    </row>
    <row r="1065" spans="1:2" x14ac:dyDescent="0.2">
      <c r="A1065" s="181">
        <v>44967</v>
      </c>
      <c r="B1065">
        <v>262.42</v>
      </c>
    </row>
    <row r="1066" spans="1:2" x14ac:dyDescent="0.2">
      <c r="A1066" s="181">
        <v>44970</v>
      </c>
      <c r="B1066">
        <v>266.2</v>
      </c>
    </row>
    <row r="1067" spans="1:2" x14ac:dyDescent="0.2">
      <c r="A1067" s="181">
        <v>44971</v>
      </c>
      <c r="B1067">
        <v>266.61</v>
      </c>
    </row>
    <row r="1068" spans="1:2" x14ac:dyDescent="0.2">
      <c r="A1068" s="181">
        <v>44972</v>
      </c>
      <c r="B1068">
        <v>266.56</v>
      </c>
    </row>
    <row r="1069" spans="1:2" x14ac:dyDescent="0.2">
      <c r="A1069" s="181">
        <v>44973</v>
      </c>
      <c r="B1069">
        <v>265.83</v>
      </c>
    </row>
    <row r="1070" spans="1:2" x14ac:dyDescent="0.2">
      <c r="A1070" s="181">
        <v>44974</v>
      </c>
      <c r="B1070">
        <v>269.99</v>
      </c>
    </row>
    <row r="1071" spans="1:2" x14ac:dyDescent="0.2">
      <c r="A1071" s="181">
        <v>44978</v>
      </c>
      <c r="B1071">
        <v>268.55</v>
      </c>
    </row>
    <row r="1072" spans="1:2" x14ac:dyDescent="0.2">
      <c r="A1072" s="181">
        <v>44979</v>
      </c>
      <c r="B1072">
        <v>268.64</v>
      </c>
    </row>
    <row r="1073" spans="1:2" x14ac:dyDescent="0.2">
      <c r="A1073" s="181">
        <v>44980</v>
      </c>
      <c r="B1073">
        <v>266.77999999999997</v>
      </c>
    </row>
    <row r="1074" spans="1:2" x14ac:dyDescent="0.2">
      <c r="A1074" s="181">
        <v>44981</v>
      </c>
      <c r="B1074">
        <v>263.68</v>
      </c>
    </row>
    <row r="1075" spans="1:2" x14ac:dyDescent="0.2">
      <c r="A1075" s="181">
        <v>44984</v>
      </c>
      <c r="B1075">
        <v>264.77999999999997</v>
      </c>
    </row>
    <row r="1076" spans="1:2" x14ac:dyDescent="0.2">
      <c r="A1076" s="181">
        <v>44985</v>
      </c>
      <c r="B1076">
        <v>263.91000000000003</v>
      </c>
    </row>
    <row r="1077" spans="1:2" x14ac:dyDescent="0.2">
      <c r="A1077" s="181">
        <v>44986</v>
      </c>
      <c r="B1077">
        <v>262.72000000000003</v>
      </c>
    </row>
    <row r="1078" spans="1:2" x14ac:dyDescent="0.2">
      <c r="A1078" s="181">
        <v>44987</v>
      </c>
      <c r="B1078">
        <v>267.57</v>
      </c>
    </row>
    <row r="1079" spans="1:2" x14ac:dyDescent="0.2">
      <c r="A1079" s="181">
        <v>44988</v>
      </c>
      <c r="B1079">
        <v>269.07</v>
      </c>
    </row>
    <row r="1080" spans="1:2" x14ac:dyDescent="0.2">
      <c r="A1080" t="s">
        <v>1413</v>
      </c>
      <c r="B1080" t="s">
        <v>1414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D38BF2-821B-2D44-AA9E-2B23B0EB22E9}">
  <dimension ref="B2:N68"/>
  <sheetViews>
    <sheetView tabSelected="1" workbookViewId="0">
      <selection activeCell="C58" sqref="C58"/>
    </sheetView>
  </sheetViews>
  <sheetFormatPr baseColWidth="10" defaultRowHeight="15" x14ac:dyDescent="0.2"/>
  <cols>
    <col min="2" max="2" width="28.83203125" bestFit="1" customWidth="1"/>
    <col min="3" max="3" width="20.1640625" bestFit="1" customWidth="1"/>
    <col min="7" max="7" width="16.33203125" bestFit="1" customWidth="1"/>
    <col min="8" max="8" width="13.6640625" bestFit="1" customWidth="1"/>
    <col min="10" max="10" width="19.33203125" bestFit="1" customWidth="1"/>
    <col min="11" max="11" width="13.6640625" bestFit="1" customWidth="1"/>
    <col min="13" max="13" width="17.5" bestFit="1" customWidth="1"/>
    <col min="14" max="14" width="13.6640625" bestFit="1" customWidth="1"/>
  </cols>
  <sheetData>
    <row r="2" spans="2:12" x14ac:dyDescent="0.2">
      <c r="B2" s="250" t="s">
        <v>1433</v>
      </c>
      <c r="C2" s="250"/>
      <c r="G2" s="234" t="s">
        <v>1420</v>
      </c>
      <c r="H2" s="236" t="s">
        <v>3</v>
      </c>
      <c r="I2" s="236"/>
      <c r="J2" s="236"/>
      <c r="K2" s="236"/>
      <c r="L2" s="236"/>
    </row>
    <row r="3" spans="2:12" x14ac:dyDescent="0.2">
      <c r="B3" s="229"/>
      <c r="C3" s="221" t="s">
        <v>3</v>
      </c>
      <c r="G3" s="214"/>
      <c r="H3" s="235">
        <v>2022</v>
      </c>
      <c r="I3" s="235">
        <v>2021</v>
      </c>
      <c r="J3" s="235">
        <v>2020</v>
      </c>
      <c r="K3" s="235">
        <v>2019</v>
      </c>
      <c r="L3" s="235">
        <v>2018</v>
      </c>
    </row>
    <row r="4" spans="2:12" x14ac:dyDescent="0.2">
      <c r="B4" s="213" t="s">
        <v>5</v>
      </c>
      <c r="C4" s="222">
        <f>'Stock Valuation - 5Y'!B1279</f>
        <v>4.65E-2</v>
      </c>
      <c r="G4" s="213" t="s">
        <v>1421</v>
      </c>
      <c r="H4" s="223">
        <f>'Data - Mcdonalds'!P58</f>
        <v>1648</v>
      </c>
      <c r="I4" s="223">
        <f>'Data - Mcdonalds'!Q58</f>
        <v>1582.7</v>
      </c>
      <c r="J4" s="223">
        <f>'Data - Mcdonalds'!R58</f>
        <v>1410.2</v>
      </c>
      <c r="K4" s="223">
        <f>'Data - Mcdonalds'!S58</f>
        <v>1908.7</v>
      </c>
      <c r="L4" s="223">
        <f>'Data - Mcdonalds'!T58</f>
        <v>1816.8</v>
      </c>
    </row>
    <row r="5" spans="2:12" x14ac:dyDescent="0.2">
      <c r="B5" s="213" t="s">
        <v>1434</v>
      </c>
      <c r="C5" s="213">
        <f>'Stock Valuation - 5Y'!E1273</f>
        <v>0.7</v>
      </c>
      <c r="G5" s="213" t="s">
        <v>1422</v>
      </c>
      <c r="H5" s="223">
        <f>'Data - Mcdonalds'!P56</f>
        <v>7825.4</v>
      </c>
      <c r="I5" s="223">
        <f>'Data - Mcdonalds'!Q56</f>
        <v>9127.9</v>
      </c>
      <c r="J5" s="223">
        <f>'Data - Mcdonalds'!R56</f>
        <v>6140.7</v>
      </c>
      <c r="K5" s="223">
        <f>'Data - Mcdonalds'!S56</f>
        <v>8018.1</v>
      </c>
      <c r="L5" s="223">
        <f>'Data - Mcdonalds'!T56</f>
        <v>7816.1</v>
      </c>
    </row>
    <row r="6" spans="2:12" x14ac:dyDescent="0.2">
      <c r="B6" s="213" t="s">
        <v>10</v>
      </c>
      <c r="C6" s="222">
        <v>5.7000000000000002E-2</v>
      </c>
      <c r="G6" s="218" t="s">
        <v>1420</v>
      </c>
      <c r="H6" s="233">
        <f>H4/H5</f>
        <v>0.21059626344979171</v>
      </c>
      <c r="I6" s="233">
        <f>I4/I5</f>
        <v>0.17339147010813002</v>
      </c>
      <c r="J6" s="233">
        <f>J4/J5</f>
        <v>0.22964808572312603</v>
      </c>
      <c r="K6" s="233">
        <f>K4/K5</f>
        <v>0.23804891433132538</v>
      </c>
      <c r="L6" s="233">
        <f>L4/L5</f>
        <v>0.2324432901319072</v>
      </c>
    </row>
    <row r="7" spans="2:12" x14ac:dyDescent="0.2">
      <c r="B7" s="218" t="s">
        <v>13</v>
      </c>
      <c r="C7" s="239">
        <f>C4+(C5*(C6-C4))</f>
        <v>5.3850000000000002E-2</v>
      </c>
    </row>
    <row r="10" spans="2:12" x14ac:dyDescent="0.2">
      <c r="G10" s="238" t="s">
        <v>1423</v>
      </c>
      <c r="H10" s="238"/>
      <c r="I10" s="238"/>
      <c r="J10" s="238"/>
      <c r="K10" s="238"/>
      <c r="L10" s="238"/>
    </row>
    <row r="11" spans="2:12" x14ac:dyDescent="0.2">
      <c r="B11" s="251" t="s">
        <v>1464</v>
      </c>
      <c r="C11" s="252"/>
      <c r="G11" s="235"/>
      <c r="H11" s="235">
        <v>2022</v>
      </c>
      <c r="I11" s="235">
        <v>2021</v>
      </c>
      <c r="J11" s="235">
        <v>2020</v>
      </c>
      <c r="K11" s="235">
        <v>2019</v>
      </c>
      <c r="L11" s="235">
        <v>2018</v>
      </c>
    </row>
    <row r="12" spans="2:12" x14ac:dyDescent="0.2">
      <c r="B12" s="229"/>
      <c r="C12" s="221" t="s">
        <v>3</v>
      </c>
      <c r="G12" s="215" t="s">
        <v>1424</v>
      </c>
      <c r="H12" s="237">
        <f>'Data - Mcdonalds'!P37</f>
        <v>10345</v>
      </c>
      <c r="I12" s="237">
        <f>'Data - Mcdonalds'!Q37</f>
        <v>9873</v>
      </c>
      <c r="J12" s="237">
        <f>'Data - Mcdonalds'!R37</f>
        <v>7206.5</v>
      </c>
      <c r="K12" s="237">
        <f>'Data - Mcdonalds'!S37</f>
        <v>8950</v>
      </c>
      <c r="L12" s="237">
        <f>'Data - Mcdonalds'!T37</f>
        <v>8632.4</v>
      </c>
    </row>
    <row r="13" spans="2:12" x14ac:dyDescent="0.2">
      <c r="B13" s="213" t="s">
        <v>22</v>
      </c>
      <c r="C13" s="223">
        <f>'Data - Mcdonalds'!P40</f>
        <v>1163</v>
      </c>
      <c r="G13" s="215" t="s">
        <v>64</v>
      </c>
      <c r="H13" s="222">
        <f>H6</f>
        <v>0.21059626344979171</v>
      </c>
      <c r="I13" s="222">
        <f>I6</f>
        <v>0.17339147010813002</v>
      </c>
      <c r="J13" s="222">
        <f>J6</f>
        <v>0.22964808572312603</v>
      </c>
      <c r="K13" s="222">
        <f>K6</f>
        <v>0.23804891433132538</v>
      </c>
      <c r="L13" s="222">
        <f>L6</f>
        <v>0.2324432901319072</v>
      </c>
    </row>
    <row r="14" spans="2:12" x14ac:dyDescent="0.2">
      <c r="B14" s="213" t="s">
        <v>25</v>
      </c>
      <c r="C14" s="237">
        <f>'Data - Mcdonalds'!I137</f>
        <v>35904</v>
      </c>
      <c r="G14" s="215" t="s">
        <v>1425</v>
      </c>
      <c r="H14" s="237">
        <f>'Data - Mcdonalds'!I137</f>
        <v>35904</v>
      </c>
      <c r="I14" s="237">
        <f>'Data - Mcdonalds'!J137</f>
        <v>35623</v>
      </c>
      <c r="J14" s="237">
        <f>'Data - Mcdonalds'!K137</f>
        <v>37440</v>
      </c>
      <c r="K14" s="237">
        <f>'Data - Mcdonalds'!L137</f>
        <v>34177</v>
      </c>
      <c r="L14" s="237">
        <f>'Data - Mcdonalds'!M137</f>
        <v>31075</v>
      </c>
    </row>
    <row r="15" spans="2:12" x14ac:dyDescent="0.2">
      <c r="B15" s="213" t="s">
        <v>1471</v>
      </c>
      <c r="C15" s="232">
        <f>C13/C14</f>
        <v>3.2391934046345813E-2</v>
      </c>
      <c r="G15" s="216" t="s">
        <v>1426</v>
      </c>
      <c r="H15" s="233">
        <f>(H12*(1-H13))/H14</f>
        <v>0.22745046943549199</v>
      </c>
      <c r="I15" s="233">
        <f>(I12*(1-I13))/I14</f>
        <v>0.22909653919160183</v>
      </c>
      <c r="J15" s="233">
        <f>(J12*(1-J13))/J14</f>
        <v>0.14827834055118302</v>
      </c>
      <c r="K15" s="233">
        <f>(K12*(1-K13))/K14</f>
        <v>0.19953366933126482</v>
      </c>
      <c r="L15" s="233">
        <f>(L12*(1-L13))/L14</f>
        <v>0.21322144946951968</v>
      </c>
    </row>
    <row r="16" spans="2:12" x14ac:dyDescent="0.2">
      <c r="B16" s="213" t="s">
        <v>64</v>
      </c>
      <c r="C16" s="222">
        <f>C26</f>
        <v>0.21059626344979171</v>
      </c>
    </row>
    <row r="17" spans="2:14" x14ac:dyDescent="0.2">
      <c r="B17" s="213" t="s">
        <v>1470</v>
      </c>
      <c r="C17" s="232">
        <f>C15*(1-C16)</f>
        <v>2.557031377027329E-2</v>
      </c>
    </row>
    <row r="18" spans="2:14" x14ac:dyDescent="0.2">
      <c r="B18" s="213" t="s">
        <v>1436</v>
      </c>
      <c r="C18" s="240">
        <v>0.06</v>
      </c>
    </row>
    <row r="19" spans="2:14" x14ac:dyDescent="0.2">
      <c r="B19" s="218" t="s">
        <v>1435</v>
      </c>
      <c r="C19" s="226">
        <f>C17+C18</f>
        <v>8.5570313770273285E-2</v>
      </c>
    </row>
    <row r="21" spans="2:14" x14ac:dyDescent="0.2">
      <c r="G21" s="218" t="s">
        <v>1475</v>
      </c>
      <c r="H21" s="221" t="s">
        <v>3</v>
      </c>
      <c r="J21" s="218" t="s">
        <v>1476</v>
      </c>
      <c r="K21" s="221" t="s">
        <v>3</v>
      </c>
      <c r="M21" s="218" t="s">
        <v>1477</v>
      </c>
      <c r="N21" s="221" t="s">
        <v>3</v>
      </c>
    </row>
    <row r="22" spans="2:14" x14ac:dyDescent="0.2">
      <c r="G22" s="213" t="s">
        <v>1443</v>
      </c>
      <c r="H22" s="248">
        <f>'Ratios Calculation'!C42</f>
        <v>56439.4</v>
      </c>
      <c r="J22" s="213" t="s">
        <v>1443</v>
      </c>
      <c r="K22" s="248">
        <f>'Ratios Calculation'!C42</f>
        <v>56439.4</v>
      </c>
      <c r="M22" s="213" t="s">
        <v>1424</v>
      </c>
      <c r="N22" s="223">
        <f>'Data - Mcdonalds'!P56</f>
        <v>7825.4</v>
      </c>
    </row>
    <row r="23" spans="2:14" x14ac:dyDescent="0.2">
      <c r="B23" s="228" t="s">
        <v>1465</v>
      </c>
      <c r="C23" s="221" t="s">
        <v>3</v>
      </c>
      <c r="G23" s="213" t="s">
        <v>1474</v>
      </c>
      <c r="H23" s="237">
        <f>'Ratios Calculation'!C44</f>
        <v>50436</v>
      </c>
      <c r="J23" s="213" t="s">
        <v>1474</v>
      </c>
      <c r="K23" s="237">
        <f>'Ratios Calculation'!C43</f>
        <v>-6003.4</v>
      </c>
      <c r="M23" s="213" t="s">
        <v>893</v>
      </c>
      <c r="N23" s="223">
        <f>'Data - Mcdonalds'!P40</f>
        <v>1163</v>
      </c>
    </row>
    <row r="24" spans="2:14" x14ac:dyDescent="0.2">
      <c r="B24" s="213" t="s">
        <v>69</v>
      </c>
      <c r="C24" s="223">
        <f>'Data - Mcdonalds'!P58</f>
        <v>1648</v>
      </c>
      <c r="G24" s="213"/>
      <c r="H24" s="254">
        <f>H22/H23</f>
        <v>1.1190300578951542</v>
      </c>
      <c r="J24" s="213"/>
      <c r="K24" s="254">
        <f>K22/K23</f>
        <v>-9.4012392977312871</v>
      </c>
      <c r="M24" s="213"/>
      <c r="N24" s="254">
        <f>N22/N23</f>
        <v>6.7286328460877041</v>
      </c>
    </row>
    <row r="25" spans="2:14" x14ac:dyDescent="0.2">
      <c r="B25" s="213" t="s">
        <v>1422</v>
      </c>
      <c r="C25" s="223">
        <f>'Data - Mcdonalds'!P56</f>
        <v>7825.4</v>
      </c>
    </row>
    <row r="26" spans="2:14" x14ac:dyDescent="0.2">
      <c r="B26" s="218" t="s">
        <v>1420</v>
      </c>
      <c r="C26" s="226">
        <f>C24/C25</f>
        <v>0.21059626344979171</v>
      </c>
    </row>
    <row r="30" spans="2:14" x14ac:dyDescent="0.2">
      <c r="B30" s="228" t="s">
        <v>1466</v>
      </c>
      <c r="C30" s="221" t="s">
        <v>3</v>
      </c>
    </row>
    <row r="31" spans="2:14" x14ac:dyDescent="0.2">
      <c r="B31" s="213" t="s">
        <v>74</v>
      </c>
      <c r="C31" s="224">
        <f>'Summary of Calculations'!C40</f>
        <v>731300000</v>
      </c>
    </row>
    <row r="32" spans="2:14" x14ac:dyDescent="0.2">
      <c r="B32" s="213" t="s">
        <v>1437</v>
      </c>
      <c r="C32" s="224">
        <f>'Summary of Calculations'!C41</f>
        <v>263.52999999999997</v>
      </c>
    </row>
    <row r="33" spans="2:3" x14ac:dyDescent="0.2">
      <c r="B33" s="213" t="s">
        <v>76</v>
      </c>
      <c r="C33" s="224">
        <f>C31*C32</f>
        <v>192719488999.99997</v>
      </c>
    </row>
    <row r="37" spans="2:3" x14ac:dyDescent="0.2">
      <c r="B37" s="253" t="s">
        <v>1467</v>
      </c>
      <c r="C37" s="48" t="s">
        <v>3</v>
      </c>
    </row>
    <row r="38" spans="2:3" x14ac:dyDescent="0.2">
      <c r="B38" s="114" t="s">
        <v>77</v>
      </c>
      <c r="C38" s="149">
        <f>'Summary of Calculations'!C45</f>
        <v>35904000000</v>
      </c>
    </row>
    <row r="39" spans="2:3" x14ac:dyDescent="0.2">
      <c r="B39" s="114" t="s">
        <v>78</v>
      </c>
      <c r="C39" s="149">
        <f>C33</f>
        <v>192719488999.99997</v>
      </c>
    </row>
    <row r="40" spans="2:3" x14ac:dyDescent="0.2">
      <c r="B40" s="114" t="s">
        <v>79</v>
      </c>
      <c r="C40" s="149">
        <f>SUM(C38:C39)</f>
        <v>228623488999.99997</v>
      </c>
    </row>
    <row r="44" spans="2:3" x14ac:dyDescent="0.2">
      <c r="B44" s="225" t="s">
        <v>1468</v>
      </c>
      <c r="C44" s="122" t="s">
        <v>3</v>
      </c>
    </row>
    <row r="45" spans="2:3" x14ac:dyDescent="0.2">
      <c r="B45" s="114" t="s">
        <v>61</v>
      </c>
      <c r="C45" s="151">
        <f>C38/C40</f>
        <v>0.15704423091889741</v>
      </c>
    </row>
    <row r="46" spans="2:3" x14ac:dyDescent="0.2">
      <c r="B46" s="114" t="s">
        <v>58</v>
      </c>
      <c r="C46" s="151">
        <f>C39/C40</f>
        <v>0.84295576908110259</v>
      </c>
    </row>
    <row r="47" spans="2:3" x14ac:dyDescent="0.2">
      <c r="B47" s="114" t="s">
        <v>79</v>
      </c>
      <c r="C47" s="41">
        <f>SUM(C45:C46)</f>
        <v>1</v>
      </c>
    </row>
    <row r="51" spans="2:3" x14ac:dyDescent="0.2">
      <c r="B51" s="250" t="s">
        <v>1469</v>
      </c>
      <c r="C51" s="250"/>
    </row>
    <row r="52" spans="2:3" x14ac:dyDescent="0.2">
      <c r="B52" s="229"/>
      <c r="C52" s="221" t="s">
        <v>3</v>
      </c>
    </row>
    <row r="53" spans="2:3" x14ac:dyDescent="0.2">
      <c r="B53" s="213" t="s">
        <v>58</v>
      </c>
      <c r="C53" s="222">
        <f>C46</f>
        <v>0.84295576908110259</v>
      </c>
    </row>
    <row r="54" spans="2:3" x14ac:dyDescent="0.2">
      <c r="B54" s="213" t="s">
        <v>1433</v>
      </c>
      <c r="C54" s="222">
        <f>C7</f>
        <v>5.3850000000000002E-2</v>
      </c>
    </row>
    <row r="55" spans="2:3" x14ac:dyDescent="0.2">
      <c r="B55" s="213" t="s">
        <v>1440</v>
      </c>
      <c r="C55" s="222">
        <f>C45</f>
        <v>0.15704423091889741</v>
      </c>
    </row>
    <row r="56" spans="2:3" x14ac:dyDescent="0.2">
      <c r="B56" s="213" t="s">
        <v>37</v>
      </c>
      <c r="C56" s="222">
        <f>C19</f>
        <v>8.5570313770273285E-2</v>
      </c>
    </row>
    <row r="57" spans="2:3" x14ac:dyDescent="0.2">
      <c r="B57" s="213" t="s">
        <v>64</v>
      </c>
      <c r="C57" s="222">
        <f>C26</f>
        <v>0.21059626344979171</v>
      </c>
    </row>
    <row r="58" spans="2:3" x14ac:dyDescent="0.2">
      <c r="B58" s="218" t="s">
        <v>66</v>
      </c>
      <c r="C58" s="239">
        <f>(C55*C56)*(1+C57)+(C53*C54)</f>
        <v>6.1661553126318908E-2</v>
      </c>
    </row>
    <row r="62" spans="2:3" x14ac:dyDescent="0.2">
      <c r="B62" s="250" t="s">
        <v>1441</v>
      </c>
      <c r="C62" s="250"/>
    </row>
    <row r="63" spans="2:3" x14ac:dyDescent="0.2">
      <c r="B63" s="229"/>
      <c r="C63" s="221" t="s">
        <v>3</v>
      </c>
    </row>
    <row r="64" spans="2:3" x14ac:dyDescent="0.2">
      <c r="B64" s="213" t="s">
        <v>1442</v>
      </c>
      <c r="C64" s="213">
        <f>'Stock Valuation - 5Y'!E1273</f>
        <v>0.7</v>
      </c>
    </row>
    <row r="65" spans="2:3" x14ac:dyDescent="0.2">
      <c r="B65" s="213" t="s">
        <v>64</v>
      </c>
      <c r="C65" s="222">
        <f>C26</f>
        <v>0.21059626344979171</v>
      </c>
    </row>
    <row r="66" spans="2:3" x14ac:dyDescent="0.2">
      <c r="B66" s="213" t="s">
        <v>1443</v>
      </c>
      <c r="C66" s="224">
        <f>C38</f>
        <v>35904000000</v>
      </c>
    </row>
    <row r="67" spans="2:3" x14ac:dyDescent="0.2">
      <c r="B67" s="213" t="s">
        <v>78</v>
      </c>
      <c r="C67" s="224">
        <f>C39</f>
        <v>192719488999.99997</v>
      </c>
    </row>
    <row r="68" spans="2:3" x14ac:dyDescent="0.2">
      <c r="B68" s="218" t="s">
        <v>1444</v>
      </c>
      <c r="C68" s="232">
        <f>(C64)/(1+((1-C65)*C66)/C67)</f>
        <v>0.61025185412931282</v>
      </c>
    </row>
  </sheetData>
  <mergeCells count="7">
    <mergeCell ref="H2:L2"/>
    <mergeCell ref="G10:L10"/>
    <mergeCell ref="B2:C2"/>
    <mergeCell ref="B11:C11"/>
    <mergeCell ref="B51:C51"/>
    <mergeCell ref="B62:C62"/>
    <mergeCell ref="G2:G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A9D6F8-E27C-4E56-88E6-D8B710CAFD3B}">
  <dimension ref="B2:Q54"/>
  <sheetViews>
    <sheetView showGridLines="0" workbookViewId="0">
      <selection activeCell="C42" sqref="C42"/>
    </sheetView>
  </sheetViews>
  <sheetFormatPr baseColWidth="10" defaultColWidth="9.1640625" defaultRowHeight="14" x14ac:dyDescent="0.15"/>
  <cols>
    <col min="1" max="1" width="4.5" style="36" customWidth="1"/>
    <col min="2" max="2" width="34.1640625" style="36" bestFit="1" customWidth="1"/>
    <col min="3" max="3" width="21.83203125" style="36" customWidth="1"/>
    <col min="4" max="4" width="24.83203125" style="36" customWidth="1"/>
    <col min="5" max="5" width="14.83203125" style="36" customWidth="1"/>
    <col min="6" max="6" width="9.1640625" style="36"/>
    <col min="7" max="7" width="22.83203125" style="36" bestFit="1" customWidth="1"/>
    <col min="8" max="8" width="20.5" style="36" bestFit="1" customWidth="1"/>
    <col min="9" max="9" width="9.1640625" style="36"/>
    <col min="10" max="10" width="26.6640625" style="36" bestFit="1" customWidth="1"/>
    <col min="11" max="11" width="15.83203125" style="36" customWidth="1"/>
    <col min="12" max="12" width="11.5" style="36" bestFit="1" customWidth="1"/>
    <col min="13" max="14" width="9.1640625" style="36"/>
    <col min="15" max="15" width="36.33203125" style="36" bestFit="1" customWidth="1"/>
    <col min="16" max="17" width="15.6640625" style="129" customWidth="1"/>
    <col min="18" max="16384" width="9.1640625" style="36"/>
  </cols>
  <sheetData>
    <row r="2" spans="2:17" x14ac:dyDescent="0.15">
      <c r="B2" s="180" t="s">
        <v>0</v>
      </c>
      <c r="C2" s="180"/>
      <c r="D2" s="180"/>
      <c r="E2" s="180"/>
      <c r="G2" s="180" t="s">
        <v>1</v>
      </c>
      <c r="H2" s="180"/>
      <c r="J2" s="121" t="s">
        <v>2</v>
      </c>
      <c r="K2" s="121">
        <v>2023</v>
      </c>
    </row>
    <row r="3" spans="2:17" x14ac:dyDescent="0.15">
      <c r="B3" s="158"/>
      <c r="C3" s="160" t="s">
        <v>3</v>
      </c>
      <c r="D3" s="161"/>
      <c r="E3" s="162"/>
      <c r="G3" s="38"/>
      <c r="H3" s="39" t="s">
        <v>3</v>
      </c>
      <c r="J3" s="124" t="s">
        <v>4</v>
      </c>
      <c r="K3" s="125">
        <v>4.65E-2</v>
      </c>
    </row>
    <row r="4" spans="2:17" x14ac:dyDescent="0.15">
      <c r="B4" s="159"/>
      <c r="C4" s="37">
        <v>2022</v>
      </c>
      <c r="D4" s="37">
        <v>2021</v>
      </c>
      <c r="E4" s="37">
        <v>2020</v>
      </c>
      <c r="G4" s="40" t="s">
        <v>5</v>
      </c>
      <c r="H4" s="41">
        <v>4.65E-2</v>
      </c>
    </row>
    <row r="5" spans="2:17" x14ac:dyDescent="0.15">
      <c r="B5" s="164" t="s">
        <v>7</v>
      </c>
      <c r="C5" s="165"/>
      <c r="D5" s="165"/>
      <c r="E5" s="165"/>
      <c r="G5" s="40" t="s">
        <v>8</v>
      </c>
      <c r="H5" s="43">
        <v>0.7</v>
      </c>
    </row>
    <row r="6" spans="2:17" x14ac:dyDescent="0.15">
      <c r="B6" s="55" t="s">
        <v>9</v>
      </c>
      <c r="C6" s="53">
        <f>'Ratios Calculation'!C12</f>
        <v>1.4266326503774229</v>
      </c>
      <c r="D6" s="53">
        <f>'Ratios Calculation'!D12</f>
        <v>1.7782338308457712</v>
      </c>
      <c r="E6" s="53">
        <f>'Ratios Calculation'!E12</f>
        <v>1.0100304148061865</v>
      </c>
      <c r="G6" s="40" t="s">
        <v>10</v>
      </c>
      <c r="H6" s="42">
        <f>K3</f>
        <v>4.65E-2</v>
      </c>
      <c r="I6" s="126"/>
      <c r="J6" s="180" t="s">
        <v>11</v>
      </c>
      <c r="K6" s="180"/>
      <c r="O6" s="129"/>
      <c r="Q6" s="36"/>
    </row>
    <row r="7" spans="2:17" x14ac:dyDescent="0.15">
      <c r="B7" s="55" t="s">
        <v>12</v>
      </c>
      <c r="C7" s="53">
        <f>'Ratios Calculation'!C14</f>
        <v>1.4129559980011046</v>
      </c>
      <c r="D7" s="53">
        <f>'Ratios Calculation'!D14</f>
        <v>1.7644029850746268</v>
      </c>
      <c r="E7" s="53">
        <f>'Ratios Calculation'!E14</f>
        <v>1.0017634116352812</v>
      </c>
      <c r="G7" s="45" t="s">
        <v>13</v>
      </c>
      <c r="H7" s="46">
        <f>H4+(H5*(H6-H4))</f>
        <v>4.65E-2</v>
      </c>
      <c r="J7" s="130"/>
      <c r="K7" s="117" t="s">
        <v>3</v>
      </c>
      <c r="O7" s="129"/>
      <c r="Q7" s="36"/>
    </row>
    <row r="8" spans="2:17" x14ac:dyDescent="0.15">
      <c r="B8" s="55" t="s">
        <v>14</v>
      </c>
      <c r="C8" s="53">
        <f>'Ratios Calculation'!C16</f>
        <v>0.67957181557560298</v>
      </c>
      <c r="D8" s="53">
        <f>'Ratios Calculation'!D16</f>
        <v>1.1714427860696517</v>
      </c>
      <c r="E8" s="53">
        <f>'Ratios Calculation'!E16</f>
        <v>0.55799844690351386</v>
      </c>
      <c r="J8" s="130" t="s">
        <v>15</v>
      </c>
      <c r="K8" s="132">
        <f>'Stock Valuation - 5Y'!E1263</f>
        <v>3.1454305049932269E-4</v>
      </c>
      <c r="O8" s="129"/>
      <c r="Q8" s="36"/>
    </row>
    <row r="9" spans="2:17" x14ac:dyDescent="0.15">
      <c r="B9" s="164" t="s">
        <v>16</v>
      </c>
      <c r="C9" s="165"/>
      <c r="D9" s="165"/>
      <c r="E9" s="165"/>
      <c r="G9" s="155" t="s">
        <v>17</v>
      </c>
      <c r="H9" s="156"/>
      <c r="J9" s="135" t="s">
        <v>18</v>
      </c>
      <c r="K9" s="133">
        <f>'Stock Valuation - 5Y'!E1266</f>
        <v>2.1387968344916471E-4</v>
      </c>
      <c r="O9" s="129"/>
      <c r="Q9" s="36"/>
    </row>
    <row r="10" spans="2:17" x14ac:dyDescent="0.15">
      <c r="B10" s="56" t="s">
        <v>19</v>
      </c>
      <c r="C10" s="53">
        <f>'Ratios Calculation'!C28</f>
        <v>0.56968468274166417</v>
      </c>
      <c r="D10" s="53">
        <f>'Ratios Calculation'!D28</f>
        <v>0.54170434483055596</v>
      </c>
      <c r="E10" s="53">
        <f>'Ratios Calculation'!E28</f>
        <v>0.50771032902957103</v>
      </c>
      <c r="G10" s="144"/>
      <c r="H10" s="145" t="s">
        <v>3</v>
      </c>
      <c r="J10" s="135" t="s">
        <v>20</v>
      </c>
      <c r="K10" s="133">
        <f>'Stock Valuation - 5Y'!E1267</f>
        <v>1.4624625925101971E-2</v>
      </c>
      <c r="O10" s="129"/>
      <c r="Q10" s="36"/>
    </row>
    <row r="11" spans="2:17" x14ac:dyDescent="0.15">
      <c r="B11" s="56" t="s">
        <v>21</v>
      </c>
      <c r="C11" s="53">
        <f>'Ratios Calculation'!C30</f>
        <v>0.44623215287063794</v>
      </c>
      <c r="D11" s="53">
        <f>'Ratios Calculation'!D30</f>
        <v>0.42513887094690611</v>
      </c>
      <c r="E11" s="53">
        <f>'Ratios Calculation'!E30</f>
        <v>0.37518221574344024</v>
      </c>
      <c r="G11" s="40" t="s">
        <v>22</v>
      </c>
      <c r="H11" s="44">
        <f>'Data - Mcdonalds'!P40</f>
        <v>1163</v>
      </c>
      <c r="J11" s="131" t="s">
        <v>23</v>
      </c>
      <c r="K11" s="134">
        <f>'Stock Valuation - 5Y'!E1268</f>
        <v>1.3309829393093957E-4</v>
      </c>
      <c r="O11" s="129"/>
      <c r="Q11" s="36"/>
    </row>
    <row r="12" spans="2:17" x14ac:dyDescent="0.15">
      <c r="B12" s="56" t="s">
        <v>24</v>
      </c>
      <c r="C12" s="53">
        <f>'Ratios Calculation'!C32</f>
        <v>0.33754906612604063</v>
      </c>
      <c r="D12" s="53">
        <f>'Ratios Calculation'!D32</f>
        <v>0.39305429961675925</v>
      </c>
      <c r="E12" s="53">
        <f>'Ratios Calculation'!E32</f>
        <v>0.31969491878384004</v>
      </c>
      <c r="G12" s="40" t="s">
        <v>25</v>
      </c>
      <c r="H12" s="44">
        <f>'Data - Mcdonalds'!I137</f>
        <v>35904</v>
      </c>
      <c r="J12" s="140" t="s">
        <v>26</v>
      </c>
      <c r="K12" s="129"/>
      <c r="O12" s="129"/>
      <c r="Q12" s="36"/>
    </row>
    <row r="13" spans="2:17" x14ac:dyDescent="0.15">
      <c r="B13" s="56" t="s">
        <v>27</v>
      </c>
      <c r="C13" s="53">
        <f>'Ratios Calculation'!C34</f>
        <v>0.2664624940689298</v>
      </c>
      <c r="D13" s="53">
        <f>'Ratios Calculation'!D34</f>
        <v>0.32490203677388796</v>
      </c>
      <c r="E13" s="53">
        <f>'Ratios Calculation'!E34</f>
        <v>0.24627759266972096</v>
      </c>
      <c r="G13" s="40" t="s">
        <v>28</v>
      </c>
      <c r="H13" s="147">
        <f>H11/H12</f>
        <v>3.2391934046345813E-2</v>
      </c>
      <c r="J13" s="130" t="s">
        <v>29</v>
      </c>
      <c r="K13" s="132">
        <f>'Stock Valuation - 5Y'!E1265</f>
        <v>0.11480821343225278</v>
      </c>
      <c r="O13" s="129"/>
      <c r="Q13" s="36"/>
    </row>
    <row r="14" spans="2:17" x14ac:dyDescent="0.15">
      <c r="B14" s="56" t="s">
        <v>30</v>
      </c>
      <c r="C14" s="53">
        <f>'Ratios Calculation'!C36</f>
        <v>-1.028983575973615</v>
      </c>
      <c r="D14" s="53">
        <f>'Ratios Calculation'!D36</f>
        <v>-1.6399043686155184</v>
      </c>
      <c r="E14" s="53">
        <f>'Ratios Calculation'!E36</f>
        <v>-0.60454446702194276</v>
      </c>
      <c r="G14" s="40" t="s">
        <v>31</v>
      </c>
      <c r="H14" s="147">
        <f>H13*(1-C36)</f>
        <v>2.557031377027329E-2</v>
      </c>
      <c r="J14" s="135" t="s">
        <v>32</v>
      </c>
      <c r="K14" s="133">
        <f>'Stock Valuation - 5Y'!E1269</f>
        <v>7.8066084458945126E-2</v>
      </c>
      <c r="O14" s="129"/>
      <c r="Q14" s="36"/>
    </row>
    <row r="15" spans="2:17" x14ac:dyDescent="0.15">
      <c r="B15" s="56" t="s">
        <v>33</v>
      </c>
      <c r="C15" s="53">
        <f>'Ratios Calculation'!C38</f>
        <v>0.12247997462130224</v>
      </c>
      <c r="D15" s="53">
        <f>'Ratios Calculation'!D38</f>
        <v>0.1401047275968359</v>
      </c>
      <c r="E15" s="53">
        <f>'Ratios Calculation'!E38</f>
        <v>8.9887320196857121E-2</v>
      </c>
      <c r="G15" s="143" t="s">
        <v>34</v>
      </c>
      <c r="H15" s="148">
        <v>0.03</v>
      </c>
      <c r="J15" s="135" t="s">
        <v>35</v>
      </c>
      <c r="K15" s="133">
        <f>'Stock Valuation - 5Y'!E1270</f>
        <v>0.27940308598679636</v>
      </c>
      <c r="O15" s="129"/>
      <c r="Q15" s="36"/>
    </row>
    <row r="16" spans="2:17" x14ac:dyDescent="0.15">
      <c r="B16" s="163" t="s">
        <v>36</v>
      </c>
      <c r="C16" s="163"/>
      <c r="D16" s="163"/>
      <c r="E16" s="163"/>
      <c r="G16" s="115" t="s">
        <v>37</v>
      </c>
      <c r="H16" s="49">
        <f>H14+H15</f>
        <v>5.5570313770273286E-2</v>
      </c>
      <c r="J16" s="131" t="s">
        <v>38</v>
      </c>
      <c r="K16" s="134">
        <f>'Stock Valuation - 5Y'!E1271</f>
        <v>4.8580877284792941E-2</v>
      </c>
      <c r="O16" s="129"/>
      <c r="Q16" s="36"/>
    </row>
    <row r="17" spans="2:17" x14ac:dyDescent="0.15">
      <c r="B17" s="55" t="s">
        <v>39</v>
      </c>
      <c r="C17" s="53">
        <f>'Ratios Calculation'!C48</f>
        <v>-9.4012392977312871</v>
      </c>
      <c r="D17" s="53">
        <f>'Ratios Calculation'!D48</f>
        <v>-12.704846772440774</v>
      </c>
      <c r="E17" s="53">
        <f>'Ratios Calculation'!E48</f>
        <v>-7.7255811575866788</v>
      </c>
      <c r="J17" s="140" t="s">
        <v>26</v>
      </c>
      <c r="K17" s="129"/>
      <c r="O17" s="129"/>
      <c r="Q17" s="36"/>
    </row>
    <row r="18" spans="2:17" x14ac:dyDescent="0.15">
      <c r="B18" s="55" t="s">
        <v>40</v>
      </c>
      <c r="C18" s="53">
        <f>'Ratios Calculation'!C50</f>
        <v>1.1190300578951542</v>
      </c>
      <c r="D18" s="53">
        <f>'Ratios Calculation'!D50</f>
        <v>1.0854346938017603</v>
      </c>
      <c r="E18" s="53">
        <f>'Ratios Calculation'!E50</f>
        <v>1.1486860356851045</v>
      </c>
      <c r="G18" s="154" t="s">
        <v>41</v>
      </c>
      <c r="H18" s="154"/>
      <c r="J18" s="130" t="s">
        <v>42</v>
      </c>
      <c r="K18" s="136">
        <f>'Stock Valuation - 5Y'!E1272</f>
        <v>0.7780551104017619</v>
      </c>
      <c r="O18" s="129"/>
      <c r="Q18" s="36"/>
    </row>
    <row r="19" spans="2:17" x14ac:dyDescent="0.15">
      <c r="B19" s="55" t="s">
        <v>43</v>
      </c>
      <c r="C19" s="53">
        <f>'Ratios Calculation'!C52</f>
        <v>-8.4012392977312853</v>
      </c>
      <c r="D19" s="53">
        <f>'Ratios Calculation'!D52</f>
        <v>-11.704846772440774</v>
      </c>
      <c r="E19" s="53">
        <f>'Ratios Calculation'!E52</f>
        <v>-6.7255811575866788</v>
      </c>
      <c r="G19" s="38"/>
      <c r="H19" s="39" t="s">
        <v>3</v>
      </c>
      <c r="J19" s="135" t="s">
        <v>8</v>
      </c>
      <c r="K19" s="128">
        <f>'Stock Valuation - 5Y'!E1273</f>
        <v>0.7</v>
      </c>
      <c r="O19" s="129"/>
      <c r="Q19" s="36"/>
    </row>
    <row r="20" spans="2:17" ht="15" customHeight="1" x14ac:dyDescent="0.15">
      <c r="B20" s="55" t="s">
        <v>44</v>
      </c>
      <c r="C20" s="53">
        <f>'Ratios Calculation'!C54</f>
        <v>8.8950988822012036</v>
      </c>
      <c r="D20" s="53">
        <f>'Ratios Calculation'!D54</f>
        <v>8.3897008837525497</v>
      </c>
      <c r="E20" s="53">
        <f>'Ratios Calculation'!E54</f>
        <v>6.0049162569785857</v>
      </c>
      <c r="G20" s="40" t="s">
        <v>45</v>
      </c>
      <c r="H20" s="41">
        <f>H7</f>
        <v>4.65E-2</v>
      </c>
      <c r="J20" s="138" t="s">
        <v>46</v>
      </c>
      <c r="K20" s="133">
        <f>H7</f>
        <v>4.65E-2</v>
      </c>
      <c r="O20" s="129"/>
      <c r="Q20" s="36"/>
    </row>
    <row r="21" spans="2:17" x14ac:dyDescent="0.15">
      <c r="B21" s="163" t="s">
        <v>47</v>
      </c>
      <c r="C21" s="163"/>
      <c r="D21" s="163"/>
      <c r="E21" s="163"/>
      <c r="G21" s="40" t="s">
        <v>37</v>
      </c>
      <c r="H21" s="41">
        <f>H16</f>
        <v>5.5570313770273286E-2</v>
      </c>
      <c r="J21" s="135" t="s">
        <v>48</v>
      </c>
      <c r="K21" s="137">
        <f>'Stock Valuation - 5Y'!E1275</f>
        <v>0.41090531633454552</v>
      </c>
      <c r="O21" s="129"/>
      <c r="Q21" s="36"/>
    </row>
    <row r="22" spans="2:17" x14ac:dyDescent="0.15">
      <c r="B22" s="56" t="s">
        <v>49</v>
      </c>
      <c r="C22" s="53">
        <f>'Ratios Calculation'!C64</f>
        <v>1.8766164765322695</v>
      </c>
      <c r="D22" s="53">
        <f>'Ratios Calculation'!D64</f>
        <v>1.8806727426477499</v>
      </c>
      <c r="E22" s="53">
        <f>'Ratios Calculation'!E64</f>
        <v>1.9454931945810463</v>
      </c>
      <c r="G22" s="40" t="s">
        <v>50</v>
      </c>
      <c r="H22" s="50">
        <f>H20+H21</f>
        <v>0.10207031377027329</v>
      </c>
      <c r="J22" s="135" t="s">
        <v>2</v>
      </c>
      <c r="K22" s="133">
        <f>K3</f>
        <v>4.65E-2</v>
      </c>
      <c r="O22" s="129"/>
      <c r="Q22" s="36"/>
    </row>
    <row r="23" spans="2:17" x14ac:dyDescent="0.15">
      <c r="B23" s="56" t="s">
        <v>51</v>
      </c>
      <c r="C23" s="53">
        <f>'Ratios Calculation'!C66</f>
        <v>32.843031531725835</v>
      </c>
      <c r="D23" s="53">
        <f>'Ratios Calculation'!D66</f>
        <v>29.025707272962151</v>
      </c>
      <c r="E23" s="53">
        <f>'Ratios Calculation'!E66</f>
        <v>39.551645147855062</v>
      </c>
      <c r="J23" s="131" t="s">
        <v>52</v>
      </c>
      <c r="K23" s="139" t="str">
        <f>IF(K20&lt;K13, "Undervalue", "Overvalue")</f>
        <v>Undervalue</v>
      </c>
      <c r="O23" s="129"/>
      <c r="Q23" s="36"/>
    </row>
    <row r="24" spans="2:17" x14ac:dyDescent="0.15">
      <c r="B24" s="56" t="s">
        <v>53</v>
      </c>
      <c r="C24" s="53">
        <f>'Ratios Calculation'!C68</f>
        <v>35.374220582633285</v>
      </c>
      <c r="D24" s="53">
        <f>'Ratios Calculation'!D68</f>
        <v>34.055059663628676</v>
      </c>
      <c r="E24" s="53">
        <f>'Ratios Calculation'!E68</f>
        <v>28.222976617278462</v>
      </c>
      <c r="G24" s="155" t="s">
        <v>54</v>
      </c>
      <c r="H24" s="156"/>
    </row>
    <row r="25" spans="2:17" x14ac:dyDescent="0.15">
      <c r="B25" s="56" t="s">
        <v>55</v>
      </c>
      <c r="C25" s="53">
        <f>'Ratios Calculation'!C70</f>
        <v>-0.65457257437518024</v>
      </c>
      <c r="D25" s="53">
        <f>'Ratios Calculation'!D70</f>
        <v>-3.1486796480187742</v>
      </c>
      <c r="E25" s="53">
        <f>'Ratios Calculation'!E70</f>
        <v>13.274161725157647</v>
      </c>
      <c r="G25" s="116"/>
      <c r="H25" s="117" t="s">
        <v>3</v>
      </c>
      <c r="J25" s="155" t="s">
        <v>56</v>
      </c>
      <c r="K25" s="156"/>
      <c r="L25" s="156"/>
      <c r="M25" s="157"/>
    </row>
    <row r="26" spans="2:17" x14ac:dyDescent="0.15">
      <c r="B26" s="163" t="s">
        <v>57</v>
      </c>
      <c r="C26" s="163"/>
      <c r="D26" s="163"/>
      <c r="E26" s="163"/>
      <c r="G26" s="114" t="s">
        <v>58</v>
      </c>
      <c r="H26" s="54">
        <f>C53</f>
        <v>0.84295576908110259</v>
      </c>
      <c r="J26" s="47"/>
      <c r="K26" s="121">
        <v>2022</v>
      </c>
      <c r="L26" s="121">
        <v>2021</v>
      </c>
      <c r="M26" s="121">
        <v>2020</v>
      </c>
    </row>
    <row r="27" spans="2:17" x14ac:dyDescent="0.15">
      <c r="B27" s="55" t="s">
        <v>59</v>
      </c>
      <c r="C27" s="53">
        <f>'Ratios Calculation'!C81</f>
        <v>8.3331984351814388</v>
      </c>
      <c r="D27" s="53">
        <f>'Ratios Calculation'!D81</f>
        <v>10.036179835062518</v>
      </c>
      <c r="E27" s="53">
        <f>'Ratios Calculation'!E81</f>
        <v>6.306492467670977</v>
      </c>
      <c r="G27" s="114" t="s">
        <v>45</v>
      </c>
      <c r="H27" s="54">
        <f>H20</f>
        <v>4.65E-2</v>
      </c>
      <c r="J27" s="48" t="s">
        <v>3</v>
      </c>
      <c r="K27" s="53">
        <f>C14</f>
        <v>-1.028983575973615</v>
      </c>
      <c r="L27" s="53">
        <f>D14</f>
        <v>-1.6399043686155184</v>
      </c>
      <c r="M27" s="53">
        <f>E14</f>
        <v>-0.60454446702194276</v>
      </c>
    </row>
    <row r="28" spans="2:17" x14ac:dyDescent="0.15">
      <c r="B28" s="55" t="s">
        <v>60</v>
      </c>
      <c r="C28" s="53">
        <f>'Ratios Calculation'!C83</f>
        <v>0.3162411192411046</v>
      </c>
      <c r="D28" s="53">
        <f>'Ratios Calculation'!D83</f>
        <v>0.26710362349573236</v>
      </c>
      <c r="E28" s="53">
        <f>'Ratios Calculation'!E83</f>
        <v>0.34025252721699606</v>
      </c>
      <c r="G28" s="114" t="s">
        <v>61</v>
      </c>
      <c r="H28" s="54">
        <f>C52</f>
        <v>0.15704423091889741</v>
      </c>
    </row>
    <row r="29" spans="2:17" x14ac:dyDescent="0.15">
      <c r="B29" s="55" t="s">
        <v>62</v>
      </c>
      <c r="C29" s="53">
        <f>'Ratios Calculation'!C85</f>
        <v>-8.0984756508835822</v>
      </c>
      <c r="D29" s="53">
        <f>'Ratios Calculation'!D85</f>
        <v>-6.1199787177440816</v>
      </c>
      <c r="E29" s="53">
        <f>'Ratios Calculation'!E85</f>
        <v>-10.43180909212105</v>
      </c>
      <c r="G29" s="114" t="s">
        <v>37</v>
      </c>
      <c r="H29" s="54">
        <f>H21</f>
        <v>5.5570313770273286E-2</v>
      </c>
      <c r="J29" s="155" t="s">
        <v>65</v>
      </c>
      <c r="K29" s="156"/>
      <c r="L29" s="156"/>
      <c r="M29" s="157"/>
    </row>
    <row r="30" spans="2:17" x14ac:dyDescent="0.15">
      <c r="B30" s="55" t="s">
        <v>63</v>
      </c>
      <c r="C30" s="54">
        <f>'Ratios Calculation'!C87</f>
        <v>8.3481956513489931E-3</v>
      </c>
      <c r="D30" s="54">
        <f>'Ratios Calculation'!D87</f>
        <v>7.4607378669750441E-3</v>
      </c>
      <c r="E30" s="54">
        <f>'Ratios Calculation'!E87</f>
        <v>1.1184639761394352E-2</v>
      </c>
      <c r="G30" s="123" t="s">
        <v>64</v>
      </c>
      <c r="H30" s="132">
        <f>C36</f>
        <v>0.21059626344979171</v>
      </c>
      <c r="J30" s="47"/>
      <c r="K30" s="121">
        <v>2022</v>
      </c>
      <c r="L30" s="121">
        <v>2021</v>
      </c>
      <c r="M30" s="121">
        <v>2020</v>
      </c>
    </row>
    <row r="31" spans="2:17" x14ac:dyDescent="0.15">
      <c r="G31" s="114" t="s">
        <v>66</v>
      </c>
      <c r="H31" s="119">
        <f>(H28*H29)*(1+H30)+(H26*H27)</f>
        <v>4.9762313449169898E-2</v>
      </c>
      <c r="J31" s="48" t="s">
        <v>3</v>
      </c>
      <c r="K31" s="53">
        <f>C15</f>
        <v>0.12247997462130224</v>
      </c>
      <c r="L31" s="53">
        <f>D15</f>
        <v>0.1401047275968359</v>
      </c>
      <c r="M31" s="53">
        <f>E15</f>
        <v>8.9887320196857121E-2</v>
      </c>
    </row>
    <row r="32" spans="2:17" ht="15" x14ac:dyDescent="0.2">
      <c r="B32" s="36" t="s">
        <v>67</v>
      </c>
      <c r="C32" s="113" t="s">
        <v>68</v>
      </c>
      <c r="H32" s="146"/>
      <c r="L32" s="129"/>
      <c r="M32" s="129"/>
      <c r="P32" s="36"/>
      <c r="Q32" s="36"/>
    </row>
    <row r="33" spans="2:17" x14ac:dyDescent="0.15">
      <c r="B33" s="37" t="s">
        <v>67</v>
      </c>
      <c r="C33" s="48" t="s">
        <v>3</v>
      </c>
      <c r="O33" s="129"/>
      <c r="Q33" s="36"/>
    </row>
    <row r="34" spans="2:17" x14ac:dyDescent="0.15">
      <c r="B34" s="114" t="s">
        <v>69</v>
      </c>
      <c r="C34" s="118">
        <f>'Data - Mcdonalds'!P58</f>
        <v>1648</v>
      </c>
      <c r="F34" s="52"/>
      <c r="G34" s="52"/>
      <c r="J34" s="152"/>
      <c r="K34" s="153"/>
      <c r="O34" s="129"/>
      <c r="Q34" s="36"/>
    </row>
    <row r="35" spans="2:17" x14ac:dyDescent="0.15">
      <c r="B35" s="114" t="s">
        <v>70</v>
      </c>
      <c r="C35" s="118">
        <f>'Data - Mcdonalds'!P56</f>
        <v>7825.4</v>
      </c>
      <c r="F35" s="52"/>
      <c r="G35" s="52"/>
      <c r="J35" s="51"/>
      <c r="K35" s="51"/>
      <c r="O35" s="129"/>
      <c r="Q35" s="36"/>
    </row>
    <row r="36" spans="2:17" x14ac:dyDescent="0.15">
      <c r="B36" s="114" t="s">
        <v>64</v>
      </c>
      <c r="C36" s="119">
        <f>C34/C35</f>
        <v>0.21059626344979171</v>
      </c>
      <c r="F36" s="52"/>
      <c r="G36" s="52"/>
      <c r="J36" s="51"/>
      <c r="K36" s="51"/>
      <c r="O36" s="129"/>
      <c r="Q36" s="36"/>
    </row>
    <row r="37" spans="2:17" x14ac:dyDescent="0.15">
      <c r="K37" s="51"/>
      <c r="L37" s="51"/>
    </row>
    <row r="38" spans="2:17" x14ac:dyDescent="0.15">
      <c r="B38" s="36" t="s">
        <v>71</v>
      </c>
      <c r="C38" s="113" t="s">
        <v>72</v>
      </c>
    </row>
    <row r="39" spans="2:17" x14ac:dyDescent="0.15">
      <c r="B39" s="37" t="s">
        <v>73</v>
      </c>
      <c r="C39" s="48" t="s">
        <v>3</v>
      </c>
      <c r="H39" s="52"/>
      <c r="O39" s="129"/>
      <c r="Q39" s="36"/>
    </row>
    <row r="40" spans="2:17" x14ac:dyDescent="0.15">
      <c r="B40" s="114" t="s">
        <v>74</v>
      </c>
      <c r="C40" s="149">
        <f>'Data - Mcdonalds'!I106*1000000</f>
        <v>731300000</v>
      </c>
      <c r="O40" s="129"/>
      <c r="Q40" s="36"/>
    </row>
    <row r="41" spans="2:17" x14ac:dyDescent="0.15">
      <c r="B41" s="114" t="s">
        <v>75</v>
      </c>
      <c r="C41" s="149">
        <f>'Stock Valuation - 1Y'!D44</f>
        <v>263.52999999999997</v>
      </c>
      <c r="O41" s="129"/>
      <c r="Q41" s="36"/>
    </row>
    <row r="42" spans="2:17" x14ac:dyDescent="0.15">
      <c r="B42" s="114" t="s">
        <v>76</v>
      </c>
      <c r="C42" s="150">
        <f>C40*C41</f>
        <v>192719488999.99997</v>
      </c>
      <c r="O42" s="129"/>
      <c r="Q42" s="36"/>
    </row>
    <row r="44" spans="2:17" x14ac:dyDescent="0.15">
      <c r="B44" s="225" t="s">
        <v>1438</v>
      </c>
      <c r="C44" s="48" t="s">
        <v>3</v>
      </c>
      <c r="O44" s="129"/>
      <c r="Q44" s="36"/>
    </row>
    <row r="45" spans="2:17" x14ac:dyDescent="0.15">
      <c r="B45" s="114" t="s">
        <v>77</v>
      </c>
      <c r="C45" s="149">
        <f>H12*1000000</f>
        <v>35904000000</v>
      </c>
      <c r="O45" s="129"/>
      <c r="Q45" s="36"/>
    </row>
    <row r="46" spans="2:17" x14ac:dyDescent="0.15">
      <c r="B46" s="114" t="s">
        <v>78</v>
      </c>
      <c r="C46" s="149">
        <f>C42</f>
        <v>192719488999.99997</v>
      </c>
      <c r="O46" s="129"/>
      <c r="Q46" s="36"/>
    </row>
    <row r="47" spans="2:17" x14ac:dyDescent="0.15">
      <c r="B47" s="114" t="s">
        <v>79</v>
      </c>
      <c r="C47" s="149">
        <f>SUM(C45:C46)</f>
        <v>228623488999.99997</v>
      </c>
      <c r="O47" s="129"/>
      <c r="Q47" s="36"/>
    </row>
    <row r="49" spans="2:17" x14ac:dyDescent="0.15">
      <c r="B49" s="36" t="s">
        <v>61</v>
      </c>
      <c r="C49" s="113" t="s">
        <v>80</v>
      </c>
    </row>
    <row r="50" spans="2:17" ht="15" x14ac:dyDescent="0.2">
      <c r="B50" s="36" t="s">
        <v>58</v>
      </c>
      <c r="C50" s="113" t="s">
        <v>81</v>
      </c>
      <c r="H50" s="127"/>
    </row>
    <row r="51" spans="2:17" x14ac:dyDescent="0.15">
      <c r="B51" s="225" t="s">
        <v>1439</v>
      </c>
      <c r="C51" s="122" t="s">
        <v>3</v>
      </c>
      <c r="O51" s="129"/>
      <c r="Q51" s="36"/>
    </row>
    <row r="52" spans="2:17" x14ac:dyDescent="0.15">
      <c r="B52" s="114" t="s">
        <v>61</v>
      </c>
      <c r="C52" s="151">
        <f>C45/C47</f>
        <v>0.15704423091889741</v>
      </c>
      <c r="O52" s="129"/>
      <c r="Q52" s="36"/>
    </row>
    <row r="53" spans="2:17" x14ac:dyDescent="0.15">
      <c r="B53" s="114" t="s">
        <v>58</v>
      </c>
      <c r="C53" s="151">
        <f>C46/C47</f>
        <v>0.84295576908110259</v>
      </c>
      <c r="O53" s="129"/>
      <c r="Q53" s="36"/>
    </row>
    <row r="54" spans="2:17" x14ac:dyDescent="0.15">
      <c r="B54" s="114" t="s">
        <v>79</v>
      </c>
      <c r="C54" s="41">
        <f>SUM(C52:C53)</f>
        <v>1</v>
      </c>
      <c r="O54" s="129"/>
      <c r="Q54" s="36"/>
    </row>
  </sheetData>
  <mergeCells count="12">
    <mergeCell ref="G24:H24"/>
    <mergeCell ref="J29:M29"/>
    <mergeCell ref="J25:M25"/>
    <mergeCell ref="B5:E5"/>
    <mergeCell ref="B9:E9"/>
    <mergeCell ref="B21:E21"/>
    <mergeCell ref="B26:E26"/>
    <mergeCell ref="G9:H9"/>
    <mergeCell ref="G18:H18"/>
    <mergeCell ref="B3:B4"/>
    <mergeCell ref="C3:E3"/>
    <mergeCell ref="B16:E16"/>
  </mergeCells>
  <pageMargins left="0.7" right="0.7" top="0.75" bottom="0.75" header="0.3" footer="0.3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281"/>
  <sheetViews>
    <sheetView workbookViewId="0">
      <selection activeCell="A1274" sqref="A1274:XFD1274"/>
    </sheetView>
  </sheetViews>
  <sheetFormatPr baseColWidth="10" defaultColWidth="11.5" defaultRowHeight="15" x14ac:dyDescent="0.2"/>
  <cols>
    <col min="1" max="1" width="24.5" bestFit="1" customWidth="1"/>
    <col min="2" max="2" width="22.1640625" customWidth="1"/>
    <col min="3" max="3" width="29.33203125" customWidth="1"/>
    <col min="4" max="4" width="20.5" customWidth="1"/>
    <col min="5" max="5" width="32" customWidth="1"/>
  </cols>
  <sheetData>
    <row r="1" spans="1:6" ht="28" customHeight="1" x14ac:dyDescent="0.2">
      <c r="A1" s="1"/>
      <c r="B1" s="166" t="s">
        <v>82</v>
      </c>
      <c r="C1" s="168"/>
      <c r="D1" s="166" t="s">
        <v>1445</v>
      </c>
      <c r="E1" s="167"/>
      <c r="F1" s="2"/>
    </row>
    <row r="2" spans="1:6" x14ac:dyDescent="0.2">
      <c r="A2" s="169" t="s">
        <v>86</v>
      </c>
      <c r="B2" s="166" t="s">
        <v>87</v>
      </c>
      <c r="C2" s="168"/>
      <c r="D2" s="171" t="s">
        <v>88</v>
      </c>
      <c r="E2" s="172"/>
      <c r="F2" s="2"/>
    </row>
    <row r="3" spans="1:6" x14ac:dyDescent="0.2">
      <c r="A3" s="170"/>
      <c r="B3" s="3" t="s">
        <v>91</v>
      </c>
      <c r="C3" s="3" t="s">
        <v>92</v>
      </c>
      <c r="D3" s="3" t="s">
        <v>91</v>
      </c>
      <c r="E3" s="3" t="s">
        <v>92</v>
      </c>
      <c r="F3" s="2"/>
    </row>
    <row r="4" spans="1:6" ht="16" x14ac:dyDescent="0.2">
      <c r="A4" s="28">
        <v>43231</v>
      </c>
      <c r="B4" s="5">
        <v>12424.31</v>
      </c>
      <c r="C4" s="35">
        <f>LN(B5)-LN(B4)</f>
        <v>4.4771333805595503E-3</v>
      </c>
      <c r="D4" s="5">
        <v>180.39</v>
      </c>
      <c r="E4" s="33">
        <f>LN(D5)-LN(D4)</f>
        <v>1.2779022703987231E-2</v>
      </c>
      <c r="F4" s="2"/>
    </row>
    <row r="5" spans="1:6" ht="16" x14ac:dyDescent="0.2">
      <c r="A5" s="28">
        <v>43262</v>
      </c>
      <c r="B5" s="5">
        <v>12480.06</v>
      </c>
      <c r="C5" s="35">
        <f t="shared" ref="C5:E68" si="0">LN(B6)-LN(B5)</f>
        <v>1.5822797950015399E-2</v>
      </c>
      <c r="D5" s="5">
        <v>182.71</v>
      </c>
      <c r="E5" s="33">
        <f t="shared" si="0"/>
        <v>8.393334645871775E-3</v>
      </c>
      <c r="F5" s="2"/>
    </row>
    <row r="6" spans="1:6" ht="16" x14ac:dyDescent="0.2">
      <c r="A6" s="28">
        <v>43292</v>
      </c>
      <c r="B6" s="5">
        <v>12679.1</v>
      </c>
      <c r="C6" s="35">
        <f t="shared" si="0"/>
        <v>-4.5104763451426777E-3</v>
      </c>
      <c r="D6" s="5">
        <v>184.25</v>
      </c>
      <c r="E6" s="33">
        <f t="shared" si="0"/>
        <v>6.6535284538140615E-3</v>
      </c>
      <c r="F6" s="2"/>
    </row>
    <row r="7" spans="1:6" ht="16" x14ac:dyDescent="0.2">
      <c r="A7" s="28">
        <v>43323</v>
      </c>
      <c r="B7" s="5">
        <v>12622.04</v>
      </c>
      <c r="C7" s="35">
        <f t="shared" si="0"/>
        <v>-6.7179461201778423E-3</v>
      </c>
      <c r="D7" s="5">
        <v>185.48</v>
      </c>
      <c r="E7" s="33">
        <f t="shared" si="0"/>
        <v>2.4769815044525245E-3</v>
      </c>
      <c r="F7" s="2"/>
    </row>
    <row r="8" spans="1:6" ht="16" x14ac:dyDescent="0.2">
      <c r="A8" s="28">
        <v>43354</v>
      </c>
      <c r="B8" s="5">
        <v>12537.53</v>
      </c>
      <c r="C8" s="35">
        <f t="shared" si="0"/>
        <v>-1.5596127232324619E-2</v>
      </c>
      <c r="D8" s="5">
        <v>185.94</v>
      </c>
      <c r="E8" s="33">
        <f t="shared" si="0"/>
        <v>-8.4794329454132011E-3</v>
      </c>
      <c r="F8" s="2"/>
    </row>
    <row r="9" spans="1:6" ht="16" x14ac:dyDescent="0.2">
      <c r="A9" s="28">
        <v>43445</v>
      </c>
      <c r="B9" s="5">
        <v>12343.51</v>
      </c>
      <c r="C9" s="35">
        <f t="shared" si="0"/>
        <v>-1.2329863051725454E-3</v>
      </c>
      <c r="D9" s="5">
        <v>184.37</v>
      </c>
      <c r="E9" s="33">
        <f t="shared" si="0"/>
        <v>-1.9545041240158767E-3</v>
      </c>
      <c r="F9" s="2"/>
    </row>
    <row r="10" spans="1:6" ht="17" x14ac:dyDescent="0.2">
      <c r="A10" s="28" t="s">
        <v>93</v>
      </c>
      <c r="B10" s="5">
        <v>12328.3</v>
      </c>
      <c r="C10" s="35">
        <f t="shared" si="0"/>
        <v>-4.2928411517628717E-3</v>
      </c>
      <c r="D10" s="5">
        <v>184.01</v>
      </c>
      <c r="E10" s="33">
        <f t="shared" si="0"/>
        <v>-8.6989621100208581E-4</v>
      </c>
      <c r="F10" s="2"/>
    </row>
    <row r="11" spans="1:6" ht="17" x14ac:dyDescent="0.2">
      <c r="A11" s="28" t="s">
        <v>94</v>
      </c>
      <c r="B11" s="5">
        <v>12275.49</v>
      </c>
      <c r="C11" s="35">
        <f t="shared" si="0"/>
        <v>6.9838303972620253E-3</v>
      </c>
      <c r="D11" s="5">
        <v>183.85</v>
      </c>
      <c r="E11" s="33">
        <f t="shared" si="0"/>
        <v>-1.578618220648309E-3</v>
      </c>
      <c r="F11" s="2"/>
    </row>
    <row r="12" spans="1:6" ht="17" x14ac:dyDescent="0.2">
      <c r="A12" s="28" t="s">
        <v>95</v>
      </c>
      <c r="B12" s="5">
        <v>12361.52</v>
      </c>
      <c r="C12" s="35">
        <f t="shared" si="0"/>
        <v>3.1306311864849334E-3</v>
      </c>
      <c r="D12" s="5">
        <v>183.56</v>
      </c>
      <c r="E12" s="33">
        <f t="shared" si="0"/>
        <v>2.1717140720683759E-2</v>
      </c>
      <c r="F12" s="2"/>
    </row>
    <row r="13" spans="1:6" ht="17" x14ac:dyDescent="0.2">
      <c r="A13" s="28" t="s">
        <v>96</v>
      </c>
      <c r="B13" s="5">
        <v>12400.28</v>
      </c>
      <c r="C13" s="35">
        <f t="shared" si="0"/>
        <v>-9.6730287932729198E-3</v>
      </c>
      <c r="D13" s="5">
        <v>187.59</v>
      </c>
      <c r="E13" s="33">
        <f t="shared" si="0"/>
        <v>-4.6485617090707976E-3</v>
      </c>
      <c r="F13" s="2"/>
    </row>
    <row r="14" spans="1:6" ht="17" x14ac:dyDescent="0.2">
      <c r="A14" s="28" t="s">
        <v>97</v>
      </c>
      <c r="B14" s="5">
        <v>12280.91</v>
      </c>
      <c r="C14" s="35">
        <f t="shared" si="0"/>
        <v>-1.9092573774326382E-2</v>
      </c>
      <c r="D14" s="5">
        <v>186.72</v>
      </c>
      <c r="E14" s="33">
        <f t="shared" si="0"/>
        <v>-1.6251741217399918E-2</v>
      </c>
      <c r="F14" s="2"/>
    </row>
    <row r="15" spans="1:6" ht="17" x14ac:dyDescent="0.2">
      <c r="A15" s="28" t="s">
        <v>98</v>
      </c>
      <c r="B15" s="5">
        <v>12048.66</v>
      </c>
      <c r="C15" s="35">
        <f t="shared" si="0"/>
        <v>6.1790698007886391E-3</v>
      </c>
      <c r="D15" s="5">
        <v>183.71</v>
      </c>
      <c r="E15" s="33">
        <f t="shared" si="0"/>
        <v>-5.4035008532000717E-3</v>
      </c>
      <c r="F15" s="2"/>
    </row>
    <row r="16" spans="1:6" ht="17" x14ac:dyDescent="0.2">
      <c r="A16" s="28" t="s">
        <v>99</v>
      </c>
      <c r="B16" s="5">
        <v>12123.34</v>
      </c>
      <c r="C16" s="35">
        <f t="shared" si="0"/>
        <v>-7.2104214859454174E-3</v>
      </c>
      <c r="D16" s="5">
        <v>182.72</v>
      </c>
      <c r="E16" s="33">
        <f t="shared" si="0"/>
        <v>-4.3329287589335408E-3</v>
      </c>
      <c r="F16" s="2"/>
    </row>
    <row r="17" spans="1:6" ht="17" x14ac:dyDescent="0.2">
      <c r="A17" s="28" t="s">
        <v>100</v>
      </c>
      <c r="B17" s="5">
        <v>12036.24</v>
      </c>
      <c r="C17" s="35">
        <f t="shared" si="0"/>
        <v>1.2004517795928038E-2</v>
      </c>
      <c r="D17" s="5">
        <v>181.93</v>
      </c>
      <c r="E17" s="33">
        <f t="shared" si="0"/>
        <v>1.0715755044049757E-2</v>
      </c>
      <c r="F17" s="2"/>
    </row>
    <row r="18" spans="1:6" ht="17" x14ac:dyDescent="0.2">
      <c r="A18" s="28" t="s">
        <v>101</v>
      </c>
      <c r="B18" s="5">
        <v>12181.6</v>
      </c>
      <c r="C18" s="35">
        <f t="shared" si="0"/>
        <v>5.3098791670258549E-4</v>
      </c>
      <c r="D18" s="5">
        <v>183.89</v>
      </c>
      <c r="E18" s="33">
        <f t="shared" si="0"/>
        <v>4.0160696548898756E-3</v>
      </c>
      <c r="F18" s="2"/>
    </row>
    <row r="19" spans="1:6" ht="17" x14ac:dyDescent="0.2">
      <c r="A19" s="28" t="s">
        <v>102</v>
      </c>
      <c r="B19" s="5">
        <v>12188.07</v>
      </c>
      <c r="C19" s="35">
        <f t="shared" si="0"/>
        <v>1.8659632579513641E-2</v>
      </c>
      <c r="D19" s="5">
        <v>184.63</v>
      </c>
      <c r="E19" s="33">
        <f t="shared" si="0"/>
        <v>1.7289949612326438E-2</v>
      </c>
      <c r="F19" s="2"/>
    </row>
    <row r="20" spans="1:6" ht="17" x14ac:dyDescent="0.2">
      <c r="A20" s="28" t="s">
        <v>103</v>
      </c>
      <c r="B20" s="5">
        <v>12417.63</v>
      </c>
      <c r="C20" s="35">
        <f t="shared" si="0"/>
        <v>-2.2783901499536796E-3</v>
      </c>
      <c r="D20" s="5">
        <v>187.85</v>
      </c>
      <c r="E20" s="33">
        <f t="shared" si="0"/>
        <v>7.4779590601083967E-3</v>
      </c>
      <c r="F20" s="2"/>
    </row>
    <row r="21" spans="1:6" ht="17" x14ac:dyDescent="0.2">
      <c r="A21" s="28" t="s">
        <v>104</v>
      </c>
      <c r="B21" s="5">
        <v>12389.37</v>
      </c>
      <c r="C21" s="35">
        <f t="shared" si="0"/>
        <v>5.4880179211185265E-3</v>
      </c>
      <c r="D21" s="5">
        <v>189.26</v>
      </c>
      <c r="E21" s="33">
        <f t="shared" si="0"/>
        <v>-3.9706752012653723E-3</v>
      </c>
      <c r="F21" s="2"/>
    </row>
    <row r="22" spans="1:6" ht="17" x14ac:dyDescent="0.2">
      <c r="A22" s="28" t="s">
        <v>105</v>
      </c>
      <c r="B22" s="5">
        <v>12457.55</v>
      </c>
      <c r="C22" s="35">
        <f t="shared" si="0"/>
        <v>9.5858188487625284E-3</v>
      </c>
      <c r="D22" s="5">
        <v>188.51</v>
      </c>
      <c r="E22" s="33">
        <f t="shared" si="0"/>
        <v>-1.6797228137823694E-2</v>
      </c>
      <c r="F22" s="2"/>
    </row>
    <row r="23" spans="1:6" ht="16" x14ac:dyDescent="0.2">
      <c r="A23" s="28">
        <v>43171</v>
      </c>
      <c r="B23" s="5">
        <v>12577.54</v>
      </c>
      <c r="C23" s="35">
        <f t="shared" si="0"/>
        <v>-2.8676713582532543E-2</v>
      </c>
      <c r="D23" s="5">
        <v>185.37</v>
      </c>
      <c r="E23" s="33">
        <f t="shared" si="0"/>
        <v>-1.7818098178139508E-3</v>
      </c>
      <c r="F23" s="2"/>
    </row>
    <row r="24" spans="1:6" ht="16" x14ac:dyDescent="0.2">
      <c r="A24" s="28">
        <v>43202</v>
      </c>
      <c r="B24" s="5">
        <v>12221.98</v>
      </c>
      <c r="C24" s="35">
        <f t="shared" si="0"/>
        <v>-6.366988466302459E-3</v>
      </c>
      <c r="D24" s="5">
        <v>185.04</v>
      </c>
      <c r="E24" s="33">
        <f t="shared" si="0"/>
        <v>2.2132860124157716E-3</v>
      </c>
      <c r="F24" s="2"/>
    </row>
    <row r="25" spans="1:6" ht="16" x14ac:dyDescent="0.2">
      <c r="A25" s="28">
        <v>43263</v>
      </c>
      <c r="B25" s="5">
        <v>12144.41</v>
      </c>
      <c r="C25" s="35">
        <f t="shared" si="0"/>
        <v>-1.6813245168785684E-2</v>
      </c>
      <c r="D25" s="5">
        <v>185.45</v>
      </c>
      <c r="E25" s="33">
        <f t="shared" si="0"/>
        <v>-1.3517754221073375E-2</v>
      </c>
      <c r="F25" s="2"/>
    </row>
    <row r="26" spans="1:6" ht="16" x14ac:dyDescent="0.2">
      <c r="A26" s="28">
        <v>43293</v>
      </c>
      <c r="B26" s="5">
        <v>11941.93</v>
      </c>
      <c r="C26" s="35">
        <f t="shared" si="0"/>
        <v>-4.4177415685879851E-3</v>
      </c>
      <c r="D26" s="5">
        <v>182.96</v>
      </c>
      <c r="E26" s="33">
        <f t="shared" si="0"/>
        <v>9.1945915840465631E-3</v>
      </c>
      <c r="F26" s="2"/>
    </row>
    <row r="27" spans="1:6" ht="16" x14ac:dyDescent="0.2">
      <c r="A27" s="28">
        <v>43385</v>
      </c>
      <c r="B27" s="5">
        <v>11889.29</v>
      </c>
      <c r="C27" s="35">
        <f t="shared" si="0"/>
        <v>-2.411796735712457E-3</v>
      </c>
      <c r="D27" s="5">
        <v>184.65</v>
      </c>
      <c r="E27" s="33">
        <f t="shared" si="0"/>
        <v>-5.7571308264581234E-3</v>
      </c>
      <c r="F27" s="2"/>
    </row>
    <row r="28" spans="1:6" ht="16" x14ac:dyDescent="0.2">
      <c r="A28" s="28">
        <v>43416</v>
      </c>
      <c r="B28" s="5">
        <v>11860.65</v>
      </c>
      <c r="C28" s="35">
        <f t="shared" si="0"/>
        <v>6.9434162590749082E-3</v>
      </c>
      <c r="D28" s="5">
        <v>183.59</v>
      </c>
      <c r="E28" s="33">
        <f t="shared" si="0"/>
        <v>-5.993407431432729E-4</v>
      </c>
      <c r="F28" s="2"/>
    </row>
    <row r="29" spans="1:6" ht="16" x14ac:dyDescent="0.2">
      <c r="A29" s="28">
        <v>43446</v>
      </c>
      <c r="B29" s="5">
        <v>11943.29</v>
      </c>
      <c r="C29" s="35">
        <f t="shared" si="0"/>
        <v>-5.9716620038408053E-4</v>
      </c>
      <c r="D29" s="5">
        <v>183.48</v>
      </c>
      <c r="E29" s="33">
        <f t="shared" si="0"/>
        <v>1.5950163778398974E-2</v>
      </c>
      <c r="F29" s="2"/>
    </row>
    <row r="30" spans="1:6" ht="17" x14ac:dyDescent="0.2">
      <c r="A30" s="28" t="s">
        <v>106</v>
      </c>
      <c r="B30" s="5">
        <v>11936.16</v>
      </c>
      <c r="C30" s="35">
        <f t="shared" si="0"/>
        <v>-1.5261440058258913E-2</v>
      </c>
      <c r="D30" s="5">
        <v>186.43</v>
      </c>
      <c r="E30" s="33">
        <f t="shared" si="0"/>
        <v>-1.6986235523614113E-2</v>
      </c>
      <c r="F30" s="2"/>
    </row>
    <row r="31" spans="1:6" ht="17" x14ac:dyDescent="0.2">
      <c r="A31" s="28" t="s">
        <v>107</v>
      </c>
      <c r="B31" s="5">
        <v>11755.38</v>
      </c>
      <c r="C31" s="35">
        <f t="shared" si="0"/>
        <v>-1.917482258976122E-2</v>
      </c>
      <c r="D31" s="5">
        <v>183.29</v>
      </c>
      <c r="E31" s="33">
        <f t="shared" si="0"/>
        <v>-1.3733461289833215E-2</v>
      </c>
      <c r="F31" s="2"/>
    </row>
    <row r="32" spans="1:6" ht="17" x14ac:dyDescent="0.2">
      <c r="A32" s="28" t="s">
        <v>108</v>
      </c>
      <c r="B32" s="5">
        <v>11532.12</v>
      </c>
      <c r="C32" s="35">
        <f t="shared" si="0"/>
        <v>-2.6013417302284125E-3</v>
      </c>
      <c r="D32" s="5">
        <v>180.79</v>
      </c>
      <c r="E32" s="33">
        <f t="shared" si="0"/>
        <v>-5.9916961499917321E-3</v>
      </c>
      <c r="F32" s="2"/>
    </row>
    <row r="33" spans="1:6" ht="17" x14ac:dyDescent="0.2">
      <c r="A33" s="28" t="s">
        <v>109</v>
      </c>
      <c r="B33" s="5">
        <v>11502.16</v>
      </c>
      <c r="C33" s="35">
        <f t="shared" si="0"/>
        <v>-1.1394719774017403E-2</v>
      </c>
      <c r="D33" s="5">
        <v>179.71</v>
      </c>
      <c r="E33" s="33">
        <f t="shared" si="0"/>
        <v>-3.0651792048317361E-3</v>
      </c>
      <c r="F33" s="2"/>
    </row>
    <row r="34" spans="1:6" ht="17" x14ac:dyDescent="0.2">
      <c r="A34" s="28" t="s">
        <v>110</v>
      </c>
      <c r="B34" s="5">
        <v>11371.84</v>
      </c>
      <c r="C34" s="35">
        <f t="shared" si="0"/>
        <v>-1.3193591760423118E-2</v>
      </c>
      <c r="D34" s="5">
        <v>179.16</v>
      </c>
      <c r="E34" s="33">
        <f t="shared" si="0"/>
        <v>-3.1064735769063212E-2</v>
      </c>
      <c r="F34" s="2"/>
    </row>
    <row r="35" spans="1:6" ht="17" x14ac:dyDescent="0.2">
      <c r="A35" s="28" t="s">
        <v>111</v>
      </c>
      <c r="B35" s="5">
        <v>11222.79</v>
      </c>
      <c r="C35" s="35">
        <f t="shared" si="0"/>
        <v>-1.6707764291883365E-2</v>
      </c>
      <c r="D35" s="5">
        <v>173.68</v>
      </c>
      <c r="E35" s="33">
        <f t="shared" si="0"/>
        <v>2.7024712419745356E-3</v>
      </c>
      <c r="F35" s="2"/>
    </row>
    <row r="36" spans="1:6" ht="17" x14ac:dyDescent="0.2">
      <c r="A36" s="28" t="s">
        <v>112</v>
      </c>
      <c r="B36" s="5">
        <v>11036.84</v>
      </c>
      <c r="C36" s="35">
        <f t="shared" si="0"/>
        <v>-2.4490061535821894E-2</v>
      </c>
      <c r="D36" s="5">
        <v>174.15</v>
      </c>
      <c r="E36" s="33">
        <f t="shared" si="0"/>
        <v>-2.2472855852059048E-2</v>
      </c>
      <c r="F36" s="2"/>
    </row>
    <row r="37" spans="1:6" ht="17" x14ac:dyDescent="0.2">
      <c r="A37" s="28" t="s">
        <v>113</v>
      </c>
      <c r="B37" s="5">
        <v>10769.83</v>
      </c>
      <c r="C37" s="35">
        <f t="shared" si="0"/>
        <v>3.9530183754106218E-2</v>
      </c>
      <c r="D37" s="5">
        <v>170.28</v>
      </c>
      <c r="E37" s="33">
        <f t="shared" si="0"/>
        <v>2.1783557186131119E-2</v>
      </c>
      <c r="F37" s="2"/>
    </row>
    <row r="38" spans="1:6" ht="17" x14ac:dyDescent="0.2">
      <c r="A38" s="28" t="s">
        <v>114</v>
      </c>
      <c r="B38" s="5">
        <v>11204.09</v>
      </c>
      <c r="C38" s="35">
        <f t="shared" si="0"/>
        <v>7.2229897742364102E-3</v>
      </c>
      <c r="D38" s="5">
        <v>174.03</v>
      </c>
      <c r="E38" s="33">
        <f t="shared" si="0"/>
        <v>9.6072106237174992E-3</v>
      </c>
      <c r="F38" s="2"/>
    </row>
    <row r="39" spans="1:6" ht="17" x14ac:dyDescent="0.2">
      <c r="A39" s="28" t="s">
        <v>115</v>
      </c>
      <c r="B39" s="5">
        <v>11285.31</v>
      </c>
      <c r="C39" s="35">
        <f t="shared" si="0"/>
        <v>4.9963989760293259E-4</v>
      </c>
      <c r="D39" s="5">
        <v>175.71</v>
      </c>
      <c r="E39" s="33">
        <f t="shared" si="0"/>
        <v>-8.5404394976684728E-4</v>
      </c>
      <c r="F39" s="2"/>
    </row>
    <row r="40" spans="1:6" ht="17" x14ac:dyDescent="0.2">
      <c r="A40" s="28" t="s">
        <v>116</v>
      </c>
      <c r="B40" s="5">
        <v>11290.95</v>
      </c>
      <c r="C40" s="35">
        <f t="shared" si="0"/>
        <v>7.3628171425923483E-3</v>
      </c>
      <c r="D40" s="5">
        <v>175.56</v>
      </c>
      <c r="E40" s="33">
        <f t="shared" si="0"/>
        <v>1.1384032550710188E-2</v>
      </c>
      <c r="F40" s="2"/>
    </row>
    <row r="41" spans="1:6" ht="17" x14ac:dyDescent="0.2">
      <c r="A41" s="28" t="s">
        <v>117</v>
      </c>
      <c r="B41" s="5">
        <v>11374.39</v>
      </c>
      <c r="C41" s="35">
        <f t="shared" si="0"/>
        <v>8.0323689435779499E-4</v>
      </c>
      <c r="D41" s="5">
        <v>177.57</v>
      </c>
      <c r="E41" s="33">
        <f t="shared" si="0"/>
        <v>-8.540051337983634E-3</v>
      </c>
      <c r="F41" s="2"/>
    </row>
    <row r="42" spans="1:6" ht="16" x14ac:dyDescent="0.2">
      <c r="A42" s="28">
        <v>43497</v>
      </c>
      <c r="B42" s="5">
        <v>11383.53</v>
      </c>
      <c r="C42" s="35">
        <f t="shared" si="0"/>
        <v>-1.7107731546847305E-2</v>
      </c>
      <c r="D42" s="5">
        <v>176.06</v>
      </c>
      <c r="E42" s="33">
        <f t="shared" si="0"/>
        <v>-6.6104640082036425E-3</v>
      </c>
      <c r="F42" s="2"/>
    </row>
    <row r="43" spans="1:6" ht="16" x14ac:dyDescent="0.2">
      <c r="A43" s="28">
        <v>43525</v>
      </c>
      <c r="B43" s="5">
        <v>11190.44</v>
      </c>
      <c r="C43" s="35">
        <f t="shared" si="0"/>
        <v>3.0182129057131135E-2</v>
      </c>
      <c r="D43" s="5">
        <v>174.9</v>
      </c>
      <c r="E43" s="33">
        <f t="shared" si="0"/>
        <v>1.9140966053798891E-2</v>
      </c>
      <c r="F43" s="2"/>
    </row>
    <row r="44" spans="1:6" ht="16" x14ac:dyDescent="0.2">
      <c r="A44" s="28">
        <v>43556</v>
      </c>
      <c r="B44" s="5">
        <v>11533.34</v>
      </c>
      <c r="C44" s="35">
        <f t="shared" si="0"/>
        <v>6.2767878391998266E-3</v>
      </c>
      <c r="D44" s="5">
        <v>178.28</v>
      </c>
      <c r="E44" s="33">
        <f t="shared" si="0"/>
        <v>1.0822978728535659E-2</v>
      </c>
      <c r="F44" s="2"/>
    </row>
    <row r="45" spans="1:6" ht="16" x14ac:dyDescent="0.2">
      <c r="A45" s="28">
        <v>43647</v>
      </c>
      <c r="B45" s="5">
        <v>11605.96</v>
      </c>
      <c r="C45" s="35">
        <f t="shared" si="0"/>
        <v>9.4563007769838947E-3</v>
      </c>
      <c r="D45" s="5">
        <v>180.22</v>
      </c>
      <c r="E45" s="33">
        <f t="shared" si="0"/>
        <v>2.1063141759940507E-3</v>
      </c>
      <c r="F45" s="2"/>
    </row>
    <row r="46" spans="1:6" ht="16" x14ac:dyDescent="0.2">
      <c r="A46" s="28">
        <v>43678</v>
      </c>
      <c r="B46" s="5">
        <v>11716.23</v>
      </c>
      <c r="C46" s="35">
        <f t="shared" si="0"/>
        <v>5.2939835448526651E-3</v>
      </c>
      <c r="D46" s="5">
        <v>180.6</v>
      </c>
      <c r="E46" s="33">
        <f t="shared" si="0"/>
        <v>-1.7179754287761639E-3</v>
      </c>
      <c r="F46" s="2"/>
    </row>
    <row r="47" spans="1:6" ht="16" x14ac:dyDescent="0.2">
      <c r="A47" s="28">
        <v>43709</v>
      </c>
      <c r="B47" s="5">
        <v>11778.42</v>
      </c>
      <c r="C47" s="35">
        <f t="shared" si="0"/>
        <v>5.1563071395399618E-3</v>
      </c>
      <c r="D47" s="5">
        <v>180.29</v>
      </c>
      <c r="E47" s="33">
        <f t="shared" si="0"/>
        <v>6.9644323062361124E-3</v>
      </c>
      <c r="F47" s="2"/>
    </row>
    <row r="48" spans="1:6" ht="16" x14ac:dyDescent="0.2">
      <c r="A48" s="28">
        <v>43739</v>
      </c>
      <c r="B48" s="5">
        <v>11839.31</v>
      </c>
      <c r="C48" s="35">
        <f t="shared" si="0"/>
        <v>7.3457025878909121E-4</v>
      </c>
      <c r="D48" s="5">
        <v>181.55</v>
      </c>
      <c r="E48" s="33">
        <f t="shared" si="0"/>
        <v>4.50649256839597E-3</v>
      </c>
      <c r="F48" s="2"/>
    </row>
    <row r="49" spans="1:6" ht="16" x14ac:dyDescent="0.2">
      <c r="A49" s="28">
        <v>43770</v>
      </c>
      <c r="B49" s="5">
        <v>11848.01</v>
      </c>
      <c r="C49" s="35">
        <f t="shared" si="0"/>
        <v>-4.1358160911570963E-3</v>
      </c>
      <c r="D49" s="5">
        <v>182.37</v>
      </c>
      <c r="E49" s="33">
        <f t="shared" si="0"/>
        <v>-6.3258276348259201E-3</v>
      </c>
      <c r="F49" s="2"/>
    </row>
    <row r="50" spans="1:6" ht="17" x14ac:dyDescent="0.2">
      <c r="A50" s="28" t="s">
        <v>118</v>
      </c>
      <c r="B50" s="5">
        <v>11799.11</v>
      </c>
      <c r="C50" s="35">
        <f t="shared" si="0"/>
        <v>5.8788928218049818E-3</v>
      </c>
      <c r="D50" s="5">
        <v>181.22</v>
      </c>
      <c r="E50" s="33">
        <f t="shared" si="0"/>
        <v>-1.1042403948904322E-3</v>
      </c>
      <c r="F50" s="2"/>
    </row>
    <row r="51" spans="1:6" ht="17" x14ac:dyDescent="0.2">
      <c r="A51" s="28" t="s">
        <v>119</v>
      </c>
      <c r="B51" s="5">
        <v>11868.68</v>
      </c>
      <c r="C51" s="35">
        <f t="shared" si="0"/>
        <v>3.274693805401796E-3</v>
      </c>
      <c r="D51" s="5">
        <v>181.02</v>
      </c>
      <c r="E51" s="33">
        <f t="shared" si="0"/>
        <v>-9.2683184207329461E-3</v>
      </c>
      <c r="F51" s="2"/>
    </row>
    <row r="52" spans="1:6" ht="17" x14ac:dyDescent="0.2">
      <c r="A52" s="28" t="s">
        <v>120</v>
      </c>
      <c r="B52" s="5">
        <v>11907.61</v>
      </c>
      <c r="C52" s="35">
        <f t="shared" si="0"/>
        <v>7.2738547185924318E-3</v>
      </c>
      <c r="D52" s="5">
        <v>179.35</v>
      </c>
      <c r="E52" s="33">
        <f t="shared" si="0"/>
        <v>9.7653774981534269E-3</v>
      </c>
      <c r="F52" s="2"/>
    </row>
    <row r="53" spans="1:6" ht="17" x14ac:dyDescent="0.2">
      <c r="A53" s="28" t="s">
        <v>121</v>
      </c>
      <c r="B53" s="5">
        <v>11994.54</v>
      </c>
      <c r="C53" s="35">
        <f t="shared" si="0"/>
        <v>1.3023291944655568E-2</v>
      </c>
      <c r="D53" s="5">
        <v>181.11</v>
      </c>
      <c r="E53" s="33">
        <f t="shared" si="0"/>
        <v>8.0290796489741467E-3</v>
      </c>
      <c r="F53" s="2"/>
    </row>
    <row r="54" spans="1:6" ht="17" x14ac:dyDescent="0.2">
      <c r="A54" s="28" t="s">
        <v>122</v>
      </c>
      <c r="B54" s="5">
        <v>12151.77</v>
      </c>
      <c r="C54" s="35">
        <f t="shared" si="0"/>
        <v>-1.262068977892028E-2</v>
      </c>
      <c r="D54" s="5">
        <v>182.57</v>
      </c>
      <c r="E54" s="33">
        <f t="shared" si="0"/>
        <v>1.0895134193781075E-2</v>
      </c>
      <c r="F54" s="2"/>
    </row>
    <row r="55" spans="1:6" ht="17" x14ac:dyDescent="0.2">
      <c r="A55" s="28" t="s">
        <v>123</v>
      </c>
      <c r="B55" s="5">
        <v>11999.37</v>
      </c>
      <c r="C55" s="35">
        <f t="shared" si="0"/>
        <v>1.7951487525031951E-3</v>
      </c>
      <c r="D55" s="5">
        <v>184.57</v>
      </c>
      <c r="E55" s="33">
        <f t="shared" si="0"/>
        <v>8.2016323339360042E-3</v>
      </c>
      <c r="F55" s="2"/>
    </row>
    <row r="56" spans="1:6" ht="17" x14ac:dyDescent="0.2">
      <c r="A56" s="28" t="s">
        <v>124</v>
      </c>
      <c r="B56" s="5">
        <v>12020.93</v>
      </c>
      <c r="C56" s="35">
        <f t="shared" si="0"/>
        <v>7.0851274336725112E-4</v>
      </c>
      <c r="D56" s="5">
        <v>186.09</v>
      </c>
      <c r="E56" s="33">
        <f t="shared" si="0"/>
        <v>6.8548439572850839E-3</v>
      </c>
      <c r="F56" s="2"/>
    </row>
    <row r="57" spans="1:6" ht="17" x14ac:dyDescent="0.2">
      <c r="A57" s="28" t="s">
        <v>125</v>
      </c>
      <c r="B57" s="5">
        <v>12029.45</v>
      </c>
      <c r="C57" s="35">
        <f t="shared" si="0"/>
        <v>8.0971767127309136E-3</v>
      </c>
      <c r="D57" s="5">
        <v>187.37</v>
      </c>
      <c r="E57" s="33">
        <f t="shared" si="0"/>
        <v>-1.8149514001435385E-2</v>
      </c>
      <c r="F57" s="2"/>
    </row>
    <row r="58" spans="1:6" ht="17" x14ac:dyDescent="0.2">
      <c r="A58" s="28" t="s">
        <v>126</v>
      </c>
      <c r="B58" s="5">
        <v>12127.25</v>
      </c>
      <c r="C58" s="35">
        <f t="shared" si="0"/>
        <v>-5.1371703016034331E-3</v>
      </c>
      <c r="D58" s="5">
        <v>184</v>
      </c>
      <c r="E58" s="33">
        <f t="shared" si="0"/>
        <v>-2.1762794225956839E-3</v>
      </c>
      <c r="F58" s="2"/>
    </row>
    <row r="59" spans="1:6" ht="17" x14ac:dyDescent="0.2">
      <c r="A59" s="28" t="s">
        <v>127</v>
      </c>
      <c r="B59" s="5">
        <v>12065.11</v>
      </c>
      <c r="C59" s="35">
        <f t="shared" si="0"/>
        <v>2.1253623578321168E-3</v>
      </c>
      <c r="D59" s="5">
        <v>183.6</v>
      </c>
      <c r="E59" s="33">
        <f t="shared" si="0"/>
        <v>-7.8191611436526642E-3</v>
      </c>
      <c r="F59" s="2"/>
    </row>
    <row r="60" spans="1:6" ht="17" x14ac:dyDescent="0.2">
      <c r="A60" s="28" t="s">
        <v>128</v>
      </c>
      <c r="B60" s="5">
        <v>12090.78</v>
      </c>
      <c r="C60" s="35">
        <f t="shared" si="0"/>
        <v>1.0826336960048977E-2</v>
      </c>
      <c r="D60" s="5">
        <v>182.17</v>
      </c>
      <c r="E60" s="33">
        <f t="shared" si="0"/>
        <v>-2.1981654177301024E-3</v>
      </c>
      <c r="F60" s="2"/>
    </row>
    <row r="61" spans="1:6" ht="17" x14ac:dyDescent="0.2">
      <c r="A61" s="28" t="s">
        <v>129</v>
      </c>
      <c r="B61" s="5">
        <v>12222.39</v>
      </c>
      <c r="C61" s="35">
        <f t="shared" si="0"/>
        <v>6.2508818452933212E-3</v>
      </c>
      <c r="D61" s="5">
        <v>181.77</v>
      </c>
      <c r="E61" s="33">
        <f t="shared" si="0"/>
        <v>-1.6586151965300999E-2</v>
      </c>
      <c r="F61" s="2"/>
    </row>
    <row r="62" spans="1:6" ht="17" x14ac:dyDescent="0.2">
      <c r="A62" s="28" t="s">
        <v>130</v>
      </c>
      <c r="B62" s="5">
        <v>12299.03</v>
      </c>
      <c r="C62" s="35">
        <f t="shared" si="0"/>
        <v>2.4897774499379466E-3</v>
      </c>
      <c r="D62" s="5">
        <v>178.78</v>
      </c>
      <c r="E62" s="33">
        <f t="shared" si="0"/>
        <v>-1.1589440547844276E-2</v>
      </c>
      <c r="F62" s="2"/>
    </row>
    <row r="63" spans="1:6" ht="16" x14ac:dyDescent="0.2">
      <c r="A63" s="28">
        <v>43467</v>
      </c>
      <c r="B63" s="5">
        <v>12329.69</v>
      </c>
      <c r="C63" s="35">
        <f t="shared" si="0"/>
        <v>4.2199004653564742E-3</v>
      </c>
      <c r="D63" s="5">
        <v>176.72</v>
      </c>
      <c r="E63" s="33">
        <f t="shared" si="0"/>
        <v>4.6857002772346945E-3</v>
      </c>
      <c r="F63" s="2"/>
    </row>
    <row r="64" spans="1:6" ht="16" x14ac:dyDescent="0.2">
      <c r="A64" s="28">
        <v>43557</v>
      </c>
      <c r="B64" s="5">
        <v>12381.83</v>
      </c>
      <c r="C64" s="35">
        <f t="shared" si="0"/>
        <v>3.7428364187697127E-3</v>
      </c>
      <c r="D64" s="5">
        <v>177.55</v>
      </c>
      <c r="E64" s="33">
        <f t="shared" si="0"/>
        <v>1.1263798164673489E-4</v>
      </c>
      <c r="F64" s="2"/>
    </row>
    <row r="65" spans="1:6" ht="16" x14ac:dyDescent="0.2">
      <c r="A65" s="28">
        <v>43587</v>
      </c>
      <c r="B65" s="5">
        <v>12428.26</v>
      </c>
      <c r="C65" s="35">
        <f t="shared" si="0"/>
        <v>-2.3837030201452336E-3</v>
      </c>
      <c r="D65" s="5">
        <v>177.57</v>
      </c>
      <c r="E65" s="33">
        <f t="shared" si="0"/>
        <v>-7.8586976890937521E-3</v>
      </c>
      <c r="F65" s="2"/>
    </row>
    <row r="66" spans="1:6" ht="16" x14ac:dyDescent="0.2">
      <c r="A66" s="28">
        <v>43618</v>
      </c>
      <c r="B66" s="5">
        <v>12398.67</v>
      </c>
      <c r="C66" s="35">
        <f t="shared" si="0"/>
        <v>-8.3786398332250656E-3</v>
      </c>
      <c r="D66" s="5">
        <v>176.18</v>
      </c>
      <c r="E66" s="33">
        <f t="shared" si="0"/>
        <v>-5.1215043944390359E-3</v>
      </c>
      <c r="F66" s="2"/>
    </row>
    <row r="67" spans="1:6" ht="16" x14ac:dyDescent="0.2">
      <c r="A67" s="28">
        <v>43648</v>
      </c>
      <c r="B67" s="5">
        <v>12295.22</v>
      </c>
      <c r="C67" s="35">
        <f t="shared" si="0"/>
        <v>-2.5053523567564184E-4</v>
      </c>
      <c r="D67" s="5">
        <v>175.28</v>
      </c>
      <c r="E67" s="33">
        <f t="shared" si="0"/>
        <v>-3.0283141732914132E-3</v>
      </c>
      <c r="F67" s="2"/>
    </row>
    <row r="68" spans="1:6" ht="16" x14ac:dyDescent="0.2">
      <c r="A68" s="28">
        <v>43679</v>
      </c>
      <c r="B68" s="5">
        <v>12292.14</v>
      </c>
      <c r="C68" s="35">
        <f t="shared" si="0"/>
        <v>4.6848236972074631E-4</v>
      </c>
      <c r="D68" s="5">
        <v>174.75</v>
      </c>
      <c r="E68" s="33">
        <f t="shared" si="0"/>
        <v>-2.8079443107786872E-3</v>
      </c>
      <c r="F68" s="2"/>
    </row>
    <row r="69" spans="1:6" ht="16" x14ac:dyDescent="0.2">
      <c r="A69" s="28">
        <v>43771</v>
      </c>
      <c r="B69" s="5">
        <v>12297.9</v>
      </c>
      <c r="C69" s="35">
        <f t="shared" ref="C69:E132" si="1">LN(B70)-LN(B69)</f>
        <v>1.1363161423554757E-2</v>
      </c>
      <c r="D69" s="5">
        <v>174.26</v>
      </c>
      <c r="E69" s="33">
        <f t="shared" si="1"/>
        <v>-1.6655662466815713E-3</v>
      </c>
      <c r="F69" s="2"/>
    </row>
    <row r="70" spans="1:6" ht="16" x14ac:dyDescent="0.2">
      <c r="A70" s="28">
        <v>43801</v>
      </c>
      <c r="B70" s="5">
        <v>12438.44</v>
      </c>
      <c r="C70" s="35">
        <f t="shared" si="1"/>
        <v>2.9261464451426633E-3</v>
      </c>
      <c r="D70" s="5">
        <v>173.97</v>
      </c>
      <c r="E70" s="33">
        <f t="shared" si="1"/>
        <v>1.0341262555515485E-3</v>
      </c>
      <c r="F70" s="2"/>
    </row>
    <row r="71" spans="1:6" ht="17" x14ac:dyDescent="0.2">
      <c r="A71" s="28" t="s">
        <v>131</v>
      </c>
      <c r="B71" s="5">
        <v>12474.89</v>
      </c>
      <c r="C71" s="35">
        <f t="shared" si="1"/>
        <v>-2.7830519213178917E-3</v>
      </c>
      <c r="D71" s="5">
        <v>174.15</v>
      </c>
      <c r="E71" s="33">
        <f t="shared" si="1"/>
        <v>9.8280889362625246E-3</v>
      </c>
      <c r="F71" s="2"/>
    </row>
    <row r="72" spans="1:6" ht="17" x14ac:dyDescent="0.2">
      <c r="A72" s="28" t="s">
        <v>132</v>
      </c>
      <c r="B72" s="5">
        <v>12440.22</v>
      </c>
      <c r="C72" s="35">
        <f t="shared" si="1"/>
        <v>1.3037400825966827E-2</v>
      </c>
      <c r="D72" s="5">
        <v>175.87</v>
      </c>
      <c r="E72" s="33">
        <f t="shared" si="1"/>
        <v>2.3045084584838449E-2</v>
      </c>
      <c r="F72" s="2"/>
    </row>
    <row r="73" spans="1:6" ht="17" x14ac:dyDescent="0.2">
      <c r="A73" s="28" t="s">
        <v>133</v>
      </c>
      <c r="B73" s="5">
        <v>12603.47</v>
      </c>
      <c r="C73" s="35">
        <f t="shared" si="1"/>
        <v>1.9729054986026284E-3</v>
      </c>
      <c r="D73" s="5">
        <v>179.97</v>
      </c>
      <c r="E73" s="33">
        <f t="shared" si="1"/>
        <v>-4.0086908533822907E-3</v>
      </c>
      <c r="F73" s="2"/>
    </row>
    <row r="74" spans="1:6" ht="17" x14ac:dyDescent="0.2">
      <c r="A74" s="28" t="s">
        <v>134</v>
      </c>
      <c r="B74" s="5">
        <v>12628.36</v>
      </c>
      <c r="C74" s="35">
        <f t="shared" si="1"/>
        <v>3.5807456007113103E-3</v>
      </c>
      <c r="D74" s="5">
        <v>179.25</v>
      </c>
      <c r="E74" s="33">
        <f t="shared" si="1"/>
        <v>6.8938950964279044E-3</v>
      </c>
      <c r="F74" s="2"/>
    </row>
    <row r="75" spans="1:6" ht="17" x14ac:dyDescent="0.2">
      <c r="A75" s="28" t="s">
        <v>135</v>
      </c>
      <c r="B75" s="5">
        <v>12673.66</v>
      </c>
      <c r="C75" s="35">
        <f t="shared" si="1"/>
        <v>-4.1027231231751671E-3</v>
      </c>
      <c r="D75" s="5">
        <v>180.49</v>
      </c>
      <c r="E75" s="33">
        <f t="shared" si="1"/>
        <v>1.2771987542836705E-2</v>
      </c>
      <c r="F75" s="2"/>
    </row>
    <row r="76" spans="1:6" ht="17" x14ac:dyDescent="0.2">
      <c r="A76" s="28" t="s">
        <v>136</v>
      </c>
      <c r="B76" s="5">
        <v>12621.77</v>
      </c>
      <c r="C76" s="35">
        <f t="shared" si="1"/>
        <v>5.7473034361148478E-3</v>
      </c>
      <c r="D76" s="5">
        <v>182.81</v>
      </c>
      <c r="E76" s="33">
        <f t="shared" si="1"/>
        <v>1.9673212531312601E-3</v>
      </c>
      <c r="F76" s="2"/>
    </row>
    <row r="77" spans="1:6" ht="17" x14ac:dyDescent="0.2">
      <c r="A77" s="28" t="s">
        <v>137</v>
      </c>
      <c r="B77" s="5">
        <v>12694.52</v>
      </c>
      <c r="C77" s="35">
        <f t="shared" si="1"/>
        <v>4.4654970221991164E-4</v>
      </c>
      <c r="D77" s="5">
        <v>183.17</v>
      </c>
      <c r="E77" s="33">
        <f t="shared" si="1"/>
        <v>-3.0619521981822828E-3</v>
      </c>
      <c r="F77" s="2"/>
    </row>
    <row r="78" spans="1:6" ht="17" x14ac:dyDescent="0.2">
      <c r="A78" s="28" t="s">
        <v>138</v>
      </c>
      <c r="B78" s="5">
        <v>12700.19</v>
      </c>
      <c r="C78" s="35">
        <f t="shared" si="1"/>
        <v>-1.07378859520324E-3</v>
      </c>
      <c r="D78" s="5">
        <v>182.61</v>
      </c>
      <c r="E78" s="33">
        <f t="shared" si="1"/>
        <v>3.2803047292100374E-3</v>
      </c>
      <c r="F78" s="2"/>
    </row>
    <row r="79" spans="1:6" ht="17" x14ac:dyDescent="0.2">
      <c r="A79" s="28" t="s">
        <v>139</v>
      </c>
      <c r="B79" s="5">
        <v>12686.56</v>
      </c>
      <c r="C79" s="35">
        <f t="shared" si="1"/>
        <v>2.6087199962887553E-4</v>
      </c>
      <c r="D79" s="5">
        <v>183.21</v>
      </c>
      <c r="E79" s="33">
        <f t="shared" si="1"/>
        <v>8.1839762322211129E-4</v>
      </c>
      <c r="F79" s="2"/>
    </row>
    <row r="80" spans="1:6" ht="17" x14ac:dyDescent="0.2">
      <c r="A80" s="28" t="s">
        <v>140</v>
      </c>
      <c r="B80" s="5">
        <v>12689.87</v>
      </c>
      <c r="C80" s="35">
        <f t="shared" si="1"/>
        <v>-3.5571830798009074E-3</v>
      </c>
      <c r="D80" s="5">
        <v>183.36</v>
      </c>
      <c r="E80" s="33">
        <f t="shared" si="1"/>
        <v>2.6143805740703741E-3</v>
      </c>
      <c r="F80" s="2"/>
    </row>
    <row r="81" spans="1:6" ht="17" x14ac:dyDescent="0.2">
      <c r="A81" s="28" t="s">
        <v>141</v>
      </c>
      <c r="B81" s="5">
        <v>12644.81</v>
      </c>
      <c r="C81" s="35">
        <f t="shared" si="1"/>
        <v>4.4078936713312089E-3</v>
      </c>
      <c r="D81" s="5">
        <v>183.84</v>
      </c>
      <c r="E81" s="33">
        <f t="shared" si="1"/>
        <v>6.5602447317196777E-3</v>
      </c>
      <c r="F81" s="2"/>
    </row>
    <row r="82" spans="1:6" ht="16" x14ac:dyDescent="0.2">
      <c r="A82" s="28">
        <v>43468</v>
      </c>
      <c r="B82" s="5">
        <v>12700.67</v>
      </c>
      <c r="C82" s="35">
        <f t="shared" si="1"/>
        <v>-5.0043635997187863E-3</v>
      </c>
      <c r="D82" s="5">
        <v>185.05</v>
      </c>
      <c r="E82" s="33">
        <f t="shared" si="1"/>
        <v>-2.4396790367913646E-2</v>
      </c>
      <c r="F82" s="2"/>
    </row>
    <row r="83" spans="1:6" ht="16" x14ac:dyDescent="0.2">
      <c r="A83" s="28">
        <v>43558</v>
      </c>
      <c r="B83" s="5">
        <v>12637.27</v>
      </c>
      <c r="C83" s="35">
        <f t="shared" si="1"/>
        <v>-1.0133902965847597E-3</v>
      </c>
      <c r="D83" s="5">
        <v>180.59</v>
      </c>
      <c r="E83" s="33">
        <f t="shared" si="1"/>
        <v>4.1995972646597934E-3</v>
      </c>
      <c r="F83" s="2"/>
    </row>
    <row r="84" spans="1:6" ht="16" x14ac:dyDescent="0.2">
      <c r="A84" s="28">
        <v>43588</v>
      </c>
      <c r="B84" s="5">
        <v>12624.47</v>
      </c>
      <c r="C84" s="35">
        <f t="shared" si="1"/>
        <v>-6.8729612304334609E-3</v>
      </c>
      <c r="D84" s="5">
        <v>181.35</v>
      </c>
      <c r="E84" s="33">
        <f t="shared" si="1"/>
        <v>3.7426429288958118E-3</v>
      </c>
      <c r="F84" s="2"/>
    </row>
    <row r="85" spans="1:6" ht="16" x14ac:dyDescent="0.2">
      <c r="A85" s="28">
        <v>43619</v>
      </c>
      <c r="B85" s="5">
        <v>12538</v>
      </c>
      <c r="C85" s="35">
        <f t="shared" si="1"/>
        <v>-7.5712600728063961E-3</v>
      </c>
      <c r="D85" s="5">
        <v>182.03</v>
      </c>
      <c r="E85" s="33">
        <f t="shared" si="1"/>
        <v>-8.3299336990068085E-3</v>
      </c>
      <c r="F85" s="2"/>
    </row>
    <row r="86" spans="1:6" ht="16" x14ac:dyDescent="0.2">
      <c r="A86" s="28">
        <v>43649</v>
      </c>
      <c r="B86" s="5">
        <v>12443.43</v>
      </c>
      <c r="C86" s="35">
        <f t="shared" si="1"/>
        <v>-2.2768826694754551E-3</v>
      </c>
      <c r="D86" s="5">
        <v>180.52</v>
      </c>
      <c r="E86" s="33">
        <f t="shared" si="1"/>
        <v>-5.6663670304670788E-3</v>
      </c>
      <c r="F86" s="2"/>
    </row>
    <row r="87" spans="1:6" ht="16" x14ac:dyDescent="0.2">
      <c r="A87" s="28">
        <v>43680</v>
      </c>
      <c r="B87" s="5">
        <v>12415.13</v>
      </c>
      <c r="C87" s="35">
        <f t="shared" si="1"/>
        <v>1.1701584370333862E-2</v>
      </c>
      <c r="D87" s="5">
        <v>179.5</v>
      </c>
      <c r="E87" s="33">
        <f t="shared" si="1"/>
        <v>8.7637146394250465E-3</v>
      </c>
      <c r="F87" s="2"/>
    </row>
    <row r="88" spans="1:6" ht="16" x14ac:dyDescent="0.2">
      <c r="A88" s="28">
        <v>43772</v>
      </c>
      <c r="B88" s="5">
        <v>12561.26</v>
      </c>
      <c r="C88" s="35">
        <f t="shared" si="1"/>
        <v>1.7141222782584009E-3</v>
      </c>
      <c r="D88" s="5">
        <v>181.08</v>
      </c>
      <c r="E88" s="33">
        <f t="shared" si="1"/>
        <v>4.1332620635454731E-3</v>
      </c>
      <c r="F88" s="2"/>
    </row>
    <row r="89" spans="1:6" ht="16" x14ac:dyDescent="0.2">
      <c r="A89" s="28">
        <v>43802</v>
      </c>
      <c r="B89" s="5">
        <v>12582.81</v>
      </c>
      <c r="C89" s="35">
        <f t="shared" si="1"/>
        <v>7.2415683718283219E-3</v>
      </c>
      <c r="D89" s="5">
        <v>181.83</v>
      </c>
      <c r="E89" s="33">
        <f t="shared" si="1"/>
        <v>1.2641184458388466E-3</v>
      </c>
      <c r="F89" s="2"/>
    </row>
    <row r="90" spans="1:6" ht="17" x14ac:dyDescent="0.2">
      <c r="A90" s="28" t="s">
        <v>142</v>
      </c>
      <c r="B90" s="5">
        <v>12674.26</v>
      </c>
      <c r="C90" s="35">
        <f t="shared" si="1"/>
        <v>-1.1131102631001255E-3</v>
      </c>
      <c r="D90" s="5">
        <v>182.06</v>
      </c>
      <c r="E90" s="33">
        <f t="shared" si="1"/>
        <v>3.728074493332123E-3</v>
      </c>
      <c r="F90" s="2"/>
    </row>
    <row r="91" spans="1:6" ht="17" x14ac:dyDescent="0.2">
      <c r="A91" s="28" t="s">
        <v>143</v>
      </c>
      <c r="B91" s="5">
        <v>12660.16</v>
      </c>
      <c r="C91" s="35">
        <f t="shared" si="1"/>
        <v>4.3829005692774814E-3</v>
      </c>
      <c r="D91" s="5">
        <v>182.74</v>
      </c>
      <c r="E91" s="33">
        <f t="shared" si="1"/>
        <v>1.4073642238744632E-2</v>
      </c>
      <c r="F91" s="2"/>
    </row>
    <row r="92" spans="1:6" ht="17" x14ac:dyDescent="0.2">
      <c r="A92" s="28" t="s">
        <v>144</v>
      </c>
      <c r="B92" s="5">
        <v>12715.77</v>
      </c>
      <c r="C92" s="35">
        <f t="shared" si="1"/>
        <v>5.149598452025117E-3</v>
      </c>
      <c r="D92" s="5">
        <v>185.33</v>
      </c>
      <c r="E92" s="33">
        <f t="shared" si="1"/>
        <v>-7.4740382584357334E-3</v>
      </c>
      <c r="F92" s="2"/>
    </row>
    <row r="93" spans="1:6" ht="17" x14ac:dyDescent="0.2">
      <c r="A93" s="28" t="s">
        <v>145</v>
      </c>
      <c r="B93" s="5">
        <v>12781.42</v>
      </c>
      <c r="C93" s="35">
        <f t="shared" si="1"/>
        <v>-1.6153656622517332E-3</v>
      </c>
      <c r="D93" s="5">
        <v>183.95</v>
      </c>
      <c r="E93" s="33">
        <f t="shared" si="1"/>
        <v>-4.5769163971609572E-3</v>
      </c>
      <c r="F93" s="2"/>
    </row>
    <row r="94" spans="1:6" ht="17" x14ac:dyDescent="0.2">
      <c r="A94" s="28" t="s">
        <v>146</v>
      </c>
      <c r="B94" s="5">
        <v>12760.79</v>
      </c>
      <c r="C94" s="35">
        <f t="shared" si="1"/>
        <v>-4.7555099156983971E-3</v>
      </c>
      <c r="D94" s="5">
        <v>183.11</v>
      </c>
      <c r="E94" s="33">
        <f t="shared" si="1"/>
        <v>1.0106584612834979E-2</v>
      </c>
      <c r="F94" s="2"/>
    </row>
    <row r="95" spans="1:6" ht="17" x14ac:dyDescent="0.2">
      <c r="A95" s="28" t="s">
        <v>147</v>
      </c>
      <c r="B95" s="5">
        <v>12700.25</v>
      </c>
      <c r="C95" s="35">
        <f t="shared" si="1"/>
        <v>6.4584989352631794E-3</v>
      </c>
      <c r="D95" s="5">
        <v>184.97</v>
      </c>
      <c r="E95" s="33">
        <f t="shared" si="1"/>
        <v>7.5402953261161088E-3</v>
      </c>
      <c r="F95" s="2"/>
    </row>
    <row r="96" spans="1:6" ht="17" x14ac:dyDescent="0.2">
      <c r="A96" s="28" t="s">
        <v>148</v>
      </c>
      <c r="B96" s="5">
        <v>12782.54</v>
      </c>
      <c r="C96" s="35">
        <f t="shared" si="1"/>
        <v>-1.9203692589302435E-2</v>
      </c>
      <c r="D96" s="5">
        <v>186.37</v>
      </c>
      <c r="E96" s="33">
        <f t="shared" si="1"/>
        <v>2.3581124598965886E-3</v>
      </c>
      <c r="F96" s="2"/>
    </row>
    <row r="97" spans="1:6" ht="17" x14ac:dyDescent="0.2">
      <c r="A97" s="28" t="s">
        <v>149</v>
      </c>
      <c r="B97" s="5">
        <v>12539.41</v>
      </c>
      <c r="C97" s="35">
        <f t="shared" si="1"/>
        <v>-2.9750641194148386E-4</v>
      </c>
      <c r="D97" s="5">
        <v>186.81</v>
      </c>
      <c r="E97" s="33">
        <f t="shared" si="1"/>
        <v>-5.8518944007497353E-3</v>
      </c>
      <c r="F97" s="2"/>
    </row>
    <row r="98" spans="1:6" ht="17" x14ac:dyDescent="0.2">
      <c r="A98" s="28" t="s">
        <v>150</v>
      </c>
      <c r="B98" s="5">
        <v>12535.68</v>
      </c>
      <c r="C98" s="35">
        <f t="shared" si="1"/>
        <v>8.3949996233130264E-3</v>
      </c>
      <c r="D98" s="5">
        <v>185.72</v>
      </c>
      <c r="E98" s="33">
        <f t="shared" si="1"/>
        <v>9.4320099027846993E-3</v>
      </c>
      <c r="F98" s="2"/>
    </row>
    <row r="99" spans="1:6" ht="17" x14ac:dyDescent="0.2">
      <c r="A99" s="28" t="s">
        <v>151</v>
      </c>
      <c r="B99" s="5">
        <v>12641.36</v>
      </c>
      <c r="C99" s="35">
        <f t="shared" si="1"/>
        <v>-3.9345227802183302E-3</v>
      </c>
      <c r="D99" s="5">
        <v>187.48</v>
      </c>
      <c r="E99" s="33">
        <f t="shared" si="1"/>
        <v>1.6000426712192706E-4</v>
      </c>
      <c r="F99" s="2"/>
    </row>
    <row r="100" spans="1:6" ht="17" x14ac:dyDescent="0.2">
      <c r="A100" s="28" t="s">
        <v>152</v>
      </c>
      <c r="B100" s="5">
        <v>12591.72</v>
      </c>
      <c r="C100" s="35">
        <f t="shared" si="1"/>
        <v>3.2397359481528554E-3</v>
      </c>
      <c r="D100" s="5">
        <v>187.51</v>
      </c>
      <c r="E100" s="33">
        <f t="shared" si="1"/>
        <v>9.976203726016486E-3</v>
      </c>
      <c r="F100" s="2"/>
    </row>
    <row r="101" spans="1:6" ht="17" x14ac:dyDescent="0.2">
      <c r="A101" s="28" t="s">
        <v>153</v>
      </c>
      <c r="B101" s="5">
        <v>12632.58</v>
      </c>
      <c r="C101" s="35">
        <f t="shared" si="1"/>
        <v>5.0771029561289538E-3</v>
      </c>
      <c r="D101" s="5">
        <v>189.39</v>
      </c>
      <c r="E101" s="33">
        <f t="shared" si="1"/>
        <v>2.6892367705961817E-3</v>
      </c>
      <c r="F101" s="2"/>
    </row>
    <row r="102" spans="1:6" ht="17" x14ac:dyDescent="0.2">
      <c r="A102" s="28" t="s">
        <v>154</v>
      </c>
      <c r="B102" s="5">
        <v>12696.88</v>
      </c>
      <c r="C102" s="35">
        <f t="shared" si="1"/>
        <v>1.0899766430005897E-2</v>
      </c>
      <c r="D102" s="5">
        <v>189.9</v>
      </c>
      <c r="E102" s="33">
        <f t="shared" si="1"/>
        <v>-7.983335640957101E-3</v>
      </c>
      <c r="F102" s="2"/>
    </row>
    <row r="103" spans="1:6" ht="16" x14ac:dyDescent="0.2">
      <c r="A103" s="28">
        <v>43469</v>
      </c>
      <c r="B103" s="5">
        <v>12836.03</v>
      </c>
      <c r="C103" s="35">
        <f t="shared" si="1"/>
        <v>-1.3237146389251109E-3</v>
      </c>
      <c r="D103" s="5">
        <v>188.39</v>
      </c>
      <c r="E103" s="33">
        <f t="shared" si="1"/>
        <v>-2.1234803923242396E-4</v>
      </c>
      <c r="F103" s="2"/>
    </row>
    <row r="104" spans="1:6" ht="16" x14ac:dyDescent="0.2">
      <c r="A104" s="28">
        <v>43500</v>
      </c>
      <c r="B104" s="5">
        <v>12819.05</v>
      </c>
      <c r="C104" s="35">
        <f t="shared" si="1"/>
        <v>1.1343858478785052E-3</v>
      </c>
      <c r="D104" s="5">
        <v>188.35</v>
      </c>
      <c r="E104" s="33">
        <f t="shared" si="1"/>
        <v>0</v>
      </c>
      <c r="F104" s="2"/>
    </row>
    <row r="105" spans="1:6" ht="16" x14ac:dyDescent="0.2">
      <c r="A105" s="28">
        <v>43528</v>
      </c>
      <c r="B105" s="5">
        <v>12833.6</v>
      </c>
      <c r="C105" s="35">
        <f t="shared" si="1"/>
        <v>2.7343830868868935E-3</v>
      </c>
      <c r="D105" s="5">
        <v>188.35</v>
      </c>
      <c r="E105" s="33">
        <f t="shared" si="1"/>
        <v>8.0376933172736642E-3</v>
      </c>
      <c r="F105" s="2"/>
    </row>
    <row r="106" spans="1:6" ht="16" x14ac:dyDescent="0.2">
      <c r="A106" s="28">
        <v>43559</v>
      </c>
      <c r="B106" s="5">
        <v>12868.74</v>
      </c>
      <c r="C106" s="35">
        <f t="shared" si="1"/>
        <v>4.5727284109418065E-3</v>
      </c>
      <c r="D106" s="5">
        <v>189.87</v>
      </c>
      <c r="E106" s="33">
        <f t="shared" si="1"/>
        <v>4.4143221611028238E-3</v>
      </c>
      <c r="F106" s="2"/>
    </row>
    <row r="107" spans="1:6" ht="16" x14ac:dyDescent="0.2">
      <c r="A107" s="28">
        <v>43589</v>
      </c>
      <c r="B107" s="5">
        <v>12927.72</v>
      </c>
      <c r="C107" s="35">
        <f t="shared" si="1"/>
        <v>1.2075270126530313E-3</v>
      </c>
      <c r="D107" s="5">
        <v>190.71</v>
      </c>
      <c r="E107" s="33">
        <f t="shared" si="1"/>
        <v>-4.5196629386152765E-3</v>
      </c>
      <c r="F107" s="2"/>
    </row>
    <row r="108" spans="1:6" ht="16" x14ac:dyDescent="0.2">
      <c r="A108" s="28">
        <v>43681</v>
      </c>
      <c r="B108" s="5">
        <v>12943.34</v>
      </c>
      <c r="C108" s="35">
        <f t="shared" si="1"/>
        <v>-7.2601271478252016E-3</v>
      </c>
      <c r="D108" s="5">
        <v>189.85</v>
      </c>
      <c r="E108" s="33">
        <f t="shared" si="1"/>
        <v>1.2107494964688215E-3</v>
      </c>
      <c r="F108" s="2"/>
    </row>
    <row r="109" spans="1:6" ht="16" x14ac:dyDescent="0.2">
      <c r="A109" s="28">
        <v>43712</v>
      </c>
      <c r="B109" s="5">
        <v>12849.71</v>
      </c>
      <c r="C109" s="35">
        <f t="shared" si="1"/>
        <v>2.9257430513194294E-3</v>
      </c>
      <c r="D109" s="5">
        <v>190.08</v>
      </c>
      <c r="E109" s="33">
        <f t="shared" si="1"/>
        <v>-4.5346768979825924E-3</v>
      </c>
      <c r="F109" s="2"/>
    </row>
    <row r="110" spans="1:6" ht="16" x14ac:dyDescent="0.2">
      <c r="A110" s="28">
        <v>43742</v>
      </c>
      <c r="B110" s="5">
        <v>12887.36</v>
      </c>
      <c r="C110" s="35">
        <f t="shared" si="1"/>
        <v>-1.8623072124412943E-5</v>
      </c>
      <c r="D110" s="5">
        <v>189.22</v>
      </c>
      <c r="E110" s="33">
        <f t="shared" si="1"/>
        <v>-1.7984664990402521E-3</v>
      </c>
      <c r="F110" s="2"/>
    </row>
    <row r="111" spans="1:6" ht="16" x14ac:dyDescent="0.2">
      <c r="A111" s="28">
        <v>43773</v>
      </c>
      <c r="B111" s="5">
        <v>12887.12</v>
      </c>
      <c r="C111" s="35">
        <f t="shared" si="1"/>
        <v>6.3751682659649589E-3</v>
      </c>
      <c r="D111" s="5">
        <v>188.88</v>
      </c>
      <c r="E111" s="33">
        <f t="shared" si="1"/>
        <v>1.4297972759502287E-2</v>
      </c>
      <c r="F111" s="2"/>
    </row>
    <row r="112" spans="1:6" ht="16" x14ac:dyDescent="0.2">
      <c r="A112" s="28">
        <v>43803</v>
      </c>
      <c r="B112" s="5">
        <v>12969.54</v>
      </c>
      <c r="C112" s="35">
        <f t="shared" si="1"/>
        <v>-9.9204597158397689E-4</v>
      </c>
      <c r="D112" s="5">
        <v>191.6</v>
      </c>
      <c r="E112" s="33">
        <f t="shared" si="1"/>
        <v>1.3039511562018546E-3</v>
      </c>
      <c r="F112" s="2"/>
    </row>
    <row r="113" spans="1:6" ht="17" x14ac:dyDescent="0.2">
      <c r="A113" s="28" t="s">
        <v>155</v>
      </c>
      <c r="B113" s="5">
        <v>12956.68</v>
      </c>
      <c r="C113" s="35">
        <f t="shared" si="1"/>
        <v>-3.427391063350882E-4</v>
      </c>
      <c r="D113" s="5">
        <v>191.85</v>
      </c>
      <c r="E113" s="33">
        <f t="shared" si="1"/>
        <v>-7.821666413629913E-4</v>
      </c>
      <c r="F113" s="2"/>
    </row>
    <row r="114" spans="1:6" ht="17" x14ac:dyDescent="0.2">
      <c r="A114" s="28" t="s">
        <v>156</v>
      </c>
      <c r="B114" s="5">
        <v>12952.24</v>
      </c>
      <c r="C114" s="35">
        <f t="shared" si="1"/>
        <v>-3.4904238365189855E-3</v>
      </c>
      <c r="D114" s="5">
        <v>191.7</v>
      </c>
      <c r="E114" s="33">
        <f t="shared" si="1"/>
        <v>-4.6959380999123113E-4</v>
      </c>
      <c r="F114" s="2"/>
    </row>
    <row r="115" spans="1:6" ht="17" x14ac:dyDescent="0.2">
      <c r="A115" s="28" t="s">
        <v>157</v>
      </c>
      <c r="B115" s="5">
        <v>12907.11</v>
      </c>
      <c r="C115" s="35">
        <f t="shared" si="1"/>
        <v>1.207906357592492E-3</v>
      </c>
      <c r="D115" s="5">
        <v>191.61</v>
      </c>
      <c r="E115" s="33">
        <f t="shared" si="1"/>
        <v>1.7075857318942234E-2</v>
      </c>
      <c r="F115" s="2"/>
    </row>
    <row r="116" spans="1:6" ht="17" x14ac:dyDescent="0.2">
      <c r="A116" s="28" t="s">
        <v>158</v>
      </c>
      <c r="B116" s="5">
        <v>12922.71</v>
      </c>
      <c r="C116" s="35">
        <f t="shared" si="1"/>
        <v>-6.5255281664988729E-4</v>
      </c>
      <c r="D116" s="5">
        <v>194.91</v>
      </c>
      <c r="E116" s="33">
        <f t="shared" si="1"/>
        <v>-5.0922106796003064E-3</v>
      </c>
      <c r="F116" s="2"/>
    </row>
    <row r="117" spans="1:6" ht="17" x14ac:dyDescent="0.2">
      <c r="A117" s="28" t="s">
        <v>159</v>
      </c>
      <c r="B117" s="5">
        <v>12914.28</v>
      </c>
      <c r="C117" s="35">
        <f t="shared" si="1"/>
        <v>6.1424927374247318E-3</v>
      </c>
      <c r="D117" s="5">
        <v>193.92</v>
      </c>
      <c r="E117" s="33">
        <f t="shared" si="1"/>
        <v>6.8863009165758271E-3</v>
      </c>
      <c r="F117" s="2"/>
    </row>
    <row r="118" spans="1:6" ht="17" x14ac:dyDescent="0.2">
      <c r="A118" s="28" t="s">
        <v>160</v>
      </c>
      <c r="B118" s="5">
        <v>12993.85</v>
      </c>
      <c r="C118" s="35">
        <f t="shared" si="1"/>
        <v>-3.2545196516569064E-3</v>
      </c>
      <c r="D118" s="5">
        <v>195.26</v>
      </c>
      <c r="E118" s="33">
        <f t="shared" si="1"/>
        <v>1.2064591854818119E-2</v>
      </c>
      <c r="F118" s="2"/>
    </row>
    <row r="119" spans="1:6" ht="17" x14ac:dyDescent="0.2">
      <c r="A119" s="28" t="s">
        <v>161</v>
      </c>
      <c r="B119" s="5">
        <v>12951.63</v>
      </c>
      <c r="C119" s="35">
        <f t="shared" si="1"/>
        <v>-2.9901907444234155E-3</v>
      </c>
      <c r="D119" s="5">
        <v>197.63</v>
      </c>
      <c r="E119" s="33">
        <f t="shared" si="1"/>
        <v>1.5168371803007119E-3</v>
      </c>
      <c r="F119" s="2"/>
    </row>
    <row r="120" spans="1:6" ht="17" x14ac:dyDescent="0.2">
      <c r="A120" s="28" t="s">
        <v>162</v>
      </c>
      <c r="B120" s="5">
        <v>12912.96</v>
      </c>
      <c r="C120" s="35">
        <f t="shared" si="1"/>
        <v>6.0407469625527455E-3</v>
      </c>
      <c r="D120" s="5">
        <v>197.93</v>
      </c>
      <c r="E120" s="33">
        <f t="shared" si="1"/>
        <v>-2.5799938429020841E-3</v>
      </c>
      <c r="F120" s="2"/>
    </row>
    <row r="121" spans="1:6" ht="17" x14ac:dyDescent="0.2">
      <c r="A121" s="28" t="s">
        <v>163</v>
      </c>
      <c r="B121" s="5">
        <v>12991.2</v>
      </c>
      <c r="C121" s="35">
        <f t="shared" si="1"/>
        <v>1.2969601722012669E-3</v>
      </c>
      <c r="D121" s="5">
        <v>197.42</v>
      </c>
      <c r="E121" s="33">
        <f t="shared" si="1"/>
        <v>-1.5207586445873389E-3</v>
      </c>
      <c r="F121" s="2"/>
    </row>
    <row r="122" spans="1:6" ht="17" x14ac:dyDescent="0.2">
      <c r="A122" s="28" t="s">
        <v>164</v>
      </c>
      <c r="B122" s="5">
        <v>13008.06</v>
      </c>
      <c r="C122" s="35">
        <f t="shared" si="1"/>
        <v>4.0347275598069388E-3</v>
      </c>
      <c r="D122" s="5">
        <v>197.12</v>
      </c>
      <c r="E122" s="33">
        <f t="shared" si="1"/>
        <v>2.2802715801590878E-3</v>
      </c>
      <c r="F122" s="2"/>
    </row>
    <row r="123" spans="1:6" ht="17" x14ac:dyDescent="0.2">
      <c r="A123" s="28" t="s">
        <v>165</v>
      </c>
      <c r="B123" s="5">
        <v>13060.65</v>
      </c>
      <c r="C123" s="35">
        <f t="shared" si="1"/>
        <v>-8.8069911161223757E-3</v>
      </c>
      <c r="D123" s="5">
        <v>197.57</v>
      </c>
      <c r="E123" s="33">
        <f t="shared" si="1"/>
        <v>-1.735888791895146E-2</v>
      </c>
      <c r="F123" s="2"/>
    </row>
    <row r="124" spans="1:6" ht="16" x14ac:dyDescent="0.2">
      <c r="A124" s="28">
        <v>43470</v>
      </c>
      <c r="B124" s="5">
        <v>12946.13</v>
      </c>
      <c r="C124" s="35">
        <f t="shared" si="1"/>
        <v>-1.2807389688909154E-3</v>
      </c>
      <c r="D124" s="5">
        <v>194.17</v>
      </c>
      <c r="E124" s="33">
        <f t="shared" si="1"/>
        <v>2.2634918867119325E-3</v>
      </c>
      <c r="F124" s="2"/>
    </row>
    <row r="125" spans="1:6" ht="16" x14ac:dyDescent="0.2">
      <c r="A125" s="28">
        <v>43501</v>
      </c>
      <c r="B125" s="5">
        <v>12929.56</v>
      </c>
      <c r="C125" s="35">
        <f t="shared" si="1"/>
        <v>8.3428037786319464E-3</v>
      </c>
      <c r="D125" s="5">
        <v>194.61</v>
      </c>
      <c r="E125" s="33">
        <f t="shared" si="1"/>
        <v>1.4842289143849996E-2</v>
      </c>
      <c r="F125" s="2"/>
    </row>
    <row r="126" spans="1:6" ht="16" x14ac:dyDescent="0.2">
      <c r="A126" s="28">
        <v>43529</v>
      </c>
      <c r="B126" s="5">
        <v>13037.88</v>
      </c>
      <c r="C126" s="35">
        <f t="shared" si="1"/>
        <v>-4.7058367688386227E-3</v>
      </c>
      <c r="D126" s="5">
        <v>197.52</v>
      </c>
      <c r="E126" s="33">
        <f t="shared" si="1"/>
        <v>6.9623408230023998E-3</v>
      </c>
      <c r="F126" s="2"/>
    </row>
    <row r="127" spans="1:6" ht="16" x14ac:dyDescent="0.2">
      <c r="A127" s="28">
        <v>43621</v>
      </c>
      <c r="B127" s="5">
        <v>12976.67</v>
      </c>
      <c r="C127" s="35">
        <f t="shared" si="1"/>
        <v>-1.5389058656662513E-2</v>
      </c>
      <c r="D127" s="5">
        <v>198.9</v>
      </c>
      <c r="E127" s="33">
        <f t="shared" si="1"/>
        <v>-4.333155366704311E-3</v>
      </c>
      <c r="F127" s="2"/>
    </row>
    <row r="128" spans="1:6" ht="16" x14ac:dyDescent="0.2">
      <c r="A128" s="28">
        <v>43651</v>
      </c>
      <c r="B128" s="5">
        <v>12778.5</v>
      </c>
      <c r="C128" s="35">
        <f t="shared" si="1"/>
        <v>-9.2463597580660917E-4</v>
      </c>
      <c r="D128" s="5">
        <v>198.04</v>
      </c>
      <c r="E128" s="33">
        <f t="shared" si="1"/>
        <v>-5.0496124432974909E-5</v>
      </c>
      <c r="F128" s="2"/>
    </row>
    <row r="129" spans="1:6" ht="16" x14ac:dyDescent="0.2">
      <c r="A129" s="28">
        <v>43682</v>
      </c>
      <c r="B129" s="5">
        <v>12766.69</v>
      </c>
      <c r="C129" s="35">
        <f t="shared" si="1"/>
        <v>-2.7719795426630611E-3</v>
      </c>
      <c r="D129" s="5">
        <v>198.03</v>
      </c>
      <c r="E129" s="33">
        <f t="shared" si="1"/>
        <v>-1.5160706360513032E-3</v>
      </c>
      <c r="F129" s="2"/>
    </row>
    <row r="130" spans="1:6" ht="16" x14ac:dyDescent="0.2">
      <c r="A130" s="28">
        <v>43713</v>
      </c>
      <c r="B130" s="5">
        <v>12731.35</v>
      </c>
      <c r="C130" s="35">
        <f t="shared" si="1"/>
        <v>4.4507232507999817E-3</v>
      </c>
      <c r="D130" s="5">
        <v>197.73</v>
      </c>
      <c r="E130" s="33">
        <f t="shared" si="1"/>
        <v>1.136490156525749E-2</v>
      </c>
      <c r="F130" s="2"/>
    </row>
    <row r="131" spans="1:6" ht="16" x14ac:dyDescent="0.2">
      <c r="A131" s="28">
        <v>43743</v>
      </c>
      <c r="B131" s="5">
        <v>12788.14</v>
      </c>
      <c r="C131" s="35">
        <f t="shared" si="1"/>
        <v>-2.0655014303116559E-2</v>
      </c>
      <c r="D131" s="5">
        <v>199.99</v>
      </c>
      <c r="E131" s="33">
        <f t="shared" si="1"/>
        <v>-4.8117981668660548E-3</v>
      </c>
      <c r="F131" s="2"/>
    </row>
    <row r="132" spans="1:6" ht="17" x14ac:dyDescent="0.2">
      <c r="A132" s="28" t="s">
        <v>166</v>
      </c>
      <c r="B132" s="5">
        <v>12526.71</v>
      </c>
      <c r="C132" s="35">
        <f t="shared" si="1"/>
        <v>7.4196925149863091E-3</v>
      </c>
      <c r="D132" s="5">
        <v>199.03</v>
      </c>
      <c r="E132" s="33">
        <f t="shared" si="1"/>
        <v>-5.1380326614260952E-3</v>
      </c>
      <c r="F132" s="2"/>
    </row>
    <row r="133" spans="1:6" ht="17" x14ac:dyDescent="0.2">
      <c r="A133" s="28" t="s">
        <v>167</v>
      </c>
      <c r="B133" s="5">
        <v>12620</v>
      </c>
      <c r="C133" s="35">
        <f t="shared" ref="C133:E196" si="2">LN(B134)-LN(B133)</f>
        <v>2.5553693449147374E-3</v>
      </c>
      <c r="D133" s="5">
        <v>198.01</v>
      </c>
      <c r="E133" s="33">
        <f t="shared" si="2"/>
        <v>5.3389871961391222E-3</v>
      </c>
      <c r="F133" s="2"/>
    </row>
    <row r="134" spans="1:6" ht="17" x14ac:dyDescent="0.2">
      <c r="A134" s="28" t="s">
        <v>168</v>
      </c>
      <c r="B134" s="5">
        <v>12652.29</v>
      </c>
      <c r="C134" s="35">
        <f t="shared" si="2"/>
        <v>6.7796869853786745E-3</v>
      </c>
      <c r="D134" s="5">
        <v>199.07</v>
      </c>
      <c r="E134" s="33">
        <f t="shared" si="2"/>
        <v>4.6108436321530277E-3</v>
      </c>
      <c r="F134" s="2"/>
    </row>
    <row r="135" spans="1:6" ht="17" x14ac:dyDescent="0.2">
      <c r="A135" s="28" t="s">
        <v>169</v>
      </c>
      <c r="B135" s="5">
        <v>12738.36</v>
      </c>
      <c r="C135" s="35">
        <f t="shared" si="2"/>
        <v>-6.3577180436169556E-3</v>
      </c>
      <c r="D135" s="5">
        <v>199.99</v>
      </c>
      <c r="E135" s="33">
        <f t="shared" si="2"/>
        <v>-3.8576235809761883E-3</v>
      </c>
      <c r="F135" s="2"/>
    </row>
    <row r="136" spans="1:6" ht="17" x14ac:dyDescent="0.2">
      <c r="A136" s="28" t="s">
        <v>170</v>
      </c>
      <c r="B136" s="5">
        <v>12657.63</v>
      </c>
      <c r="C136" s="35">
        <f t="shared" si="2"/>
        <v>-3.2309362085332083E-3</v>
      </c>
      <c r="D136" s="5">
        <v>199.22</v>
      </c>
      <c r="E136" s="33">
        <f t="shared" si="2"/>
        <v>-1.1551695114446758E-3</v>
      </c>
      <c r="F136" s="2"/>
    </row>
    <row r="137" spans="1:6" ht="17" x14ac:dyDescent="0.2">
      <c r="A137" s="28" t="s">
        <v>171</v>
      </c>
      <c r="B137" s="5">
        <v>12616.8</v>
      </c>
      <c r="C137" s="35">
        <f t="shared" si="2"/>
        <v>8.2029008924173752E-3</v>
      </c>
      <c r="D137" s="5">
        <v>198.99</v>
      </c>
      <c r="E137" s="33">
        <f t="shared" si="2"/>
        <v>4.2624741716927872E-3</v>
      </c>
      <c r="F137" s="2"/>
    </row>
    <row r="138" spans="1:6" ht="17" x14ac:dyDescent="0.2">
      <c r="A138" s="28" t="s">
        <v>172</v>
      </c>
      <c r="B138" s="5">
        <v>12720.72</v>
      </c>
      <c r="C138" s="35">
        <f t="shared" si="2"/>
        <v>-3.8381141532823904E-3</v>
      </c>
      <c r="D138" s="5">
        <v>199.84</v>
      </c>
      <c r="E138" s="33">
        <f t="shared" si="2"/>
        <v>6.0030016810230791E-4</v>
      </c>
      <c r="F138" s="2"/>
    </row>
    <row r="139" spans="1:6" ht="17" x14ac:dyDescent="0.2">
      <c r="A139" s="28" t="s">
        <v>173</v>
      </c>
      <c r="B139" s="5">
        <v>12671.99</v>
      </c>
      <c r="C139" s="35">
        <f t="shared" si="2"/>
        <v>-1.1667398959417596E-2</v>
      </c>
      <c r="D139" s="5">
        <v>199.96</v>
      </c>
      <c r="E139" s="33">
        <f t="shared" si="2"/>
        <v>-4.9632869542133307E-3</v>
      </c>
      <c r="F139" s="2"/>
    </row>
    <row r="140" spans="1:6" ht="17" x14ac:dyDescent="0.2">
      <c r="A140" s="28" t="s">
        <v>174</v>
      </c>
      <c r="B140" s="5">
        <v>12525</v>
      </c>
      <c r="C140" s="35">
        <f t="shared" si="2"/>
        <v>4.489706566214835E-3</v>
      </c>
      <c r="D140" s="5">
        <v>198.97</v>
      </c>
      <c r="E140" s="33">
        <f t="shared" si="2"/>
        <v>-6.0493202572224902E-3</v>
      </c>
      <c r="F140" s="2"/>
    </row>
    <row r="141" spans="1:6" ht="17" x14ac:dyDescent="0.2">
      <c r="A141" s="28" t="s">
        <v>175</v>
      </c>
      <c r="B141" s="5">
        <v>12581.36</v>
      </c>
      <c r="C141" s="35">
        <f t="shared" si="2"/>
        <v>-9.2194370020077798E-3</v>
      </c>
      <c r="D141" s="5">
        <v>197.77</v>
      </c>
      <c r="E141" s="33">
        <f t="shared" si="2"/>
        <v>-5.5775420933716902E-3</v>
      </c>
      <c r="F141" s="2"/>
    </row>
    <row r="142" spans="1:6" ht="17" x14ac:dyDescent="0.2">
      <c r="A142" s="28" t="s">
        <v>176</v>
      </c>
      <c r="B142" s="5">
        <v>12465.9</v>
      </c>
      <c r="C142" s="35">
        <f t="shared" si="2"/>
        <v>-6.4131595368035477E-3</v>
      </c>
      <c r="D142" s="5">
        <v>196.67</v>
      </c>
      <c r="E142" s="33">
        <f t="shared" si="2"/>
        <v>-3.3105023995281257E-3</v>
      </c>
      <c r="F142" s="2"/>
    </row>
    <row r="143" spans="1:6" ht="17" x14ac:dyDescent="0.2">
      <c r="A143" s="28" t="s">
        <v>177</v>
      </c>
      <c r="B143" s="5">
        <v>12386.21</v>
      </c>
      <c r="C143" s="35">
        <f t="shared" si="2"/>
        <v>6.0129453661161847E-4</v>
      </c>
      <c r="D143" s="5">
        <v>196.02</v>
      </c>
      <c r="E143" s="33">
        <f t="shared" si="2"/>
        <v>1.6293433364048759E-2</v>
      </c>
      <c r="F143" s="2"/>
    </row>
    <row r="144" spans="1:6" ht="17" x14ac:dyDescent="0.2">
      <c r="A144" s="28" t="s">
        <v>178</v>
      </c>
      <c r="B144" s="5">
        <v>12393.66</v>
      </c>
      <c r="C144" s="35">
        <f t="shared" si="2"/>
        <v>-1.0476956425684136E-2</v>
      </c>
      <c r="D144" s="5">
        <v>199.24</v>
      </c>
      <c r="E144" s="33">
        <f t="shared" si="2"/>
        <v>-4.8803900546117163E-3</v>
      </c>
      <c r="F144" s="2"/>
    </row>
    <row r="145" spans="1:6" ht="17" x14ac:dyDescent="0.2">
      <c r="A145" s="28" t="s">
        <v>179</v>
      </c>
      <c r="B145" s="5">
        <v>12264.49</v>
      </c>
      <c r="C145" s="35">
        <f t="shared" si="2"/>
        <v>6.2854003371288769E-3</v>
      </c>
      <c r="D145" s="5">
        <v>198.27</v>
      </c>
      <c r="E145" s="33">
        <f t="shared" si="2"/>
        <v>2.5689473893883985E-3</v>
      </c>
      <c r="F145" s="2"/>
    </row>
    <row r="146" spans="1:6" ht="16" x14ac:dyDescent="0.2">
      <c r="A146" s="28">
        <v>43530</v>
      </c>
      <c r="B146" s="5">
        <v>12341.82</v>
      </c>
      <c r="C146" s="35">
        <f t="shared" si="2"/>
        <v>1.756984287142771E-2</v>
      </c>
      <c r="D146" s="5">
        <v>198.78</v>
      </c>
      <c r="E146" s="33">
        <f t="shared" si="2"/>
        <v>4.2669676447024685E-3</v>
      </c>
      <c r="F146" s="2"/>
    </row>
    <row r="147" spans="1:6" ht="16" x14ac:dyDescent="0.2">
      <c r="A147" s="28">
        <v>43561</v>
      </c>
      <c r="B147" s="5">
        <v>12560.58</v>
      </c>
      <c r="C147" s="35">
        <f t="shared" si="2"/>
        <v>4.2994622795866633E-3</v>
      </c>
      <c r="D147" s="5">
        <v>199.63</v>
      </c>
      <c r="E147" s="33">
        <f t="shared" si="2"/>
        <v>2.501502204971473E-3</v>
      </c>
      <c r="F147" s="2"/>
    </row>
    <row r="148" spans="1:6" ht="16" x14ac:dyDescent="0.2">
      <c r="A148" s="28">
        <v>43591</v>
      </c>
      <c r="B148" s="5">
        <v>12614.7</v>
      </c>
      <c r="C148" s="35">
        <f t="shared" si="2"/>
        <v>4.8208185301135131E-3</v>
      </c>
      <c r="D148" s="5">
        <v>200.13</v>
      </c>
      <c r="E148" s="33">
        <f t="shared" si="2"/>
        <v>1.4485098742773594E-2</v>
      </c>
      <c r="F148" s="2"/>
    </row>
    <row r="149" spans="1:6" ht="16" x14ac:dyDescent="0.2">
      <c r="A149" s="28">
        <v>43622</v>
      </c>
      <c r="B149" s="5">
        <v>12675.66</v>
      </c>
      <c r="C149" s="35">
        <f t="shared" si="2"/>
        <v>7.0908010161048196E-3</v>
      </c>
      <c r="D149" s="5">
        <v>203.05</v>
      </c>
      <c r="E149" s="33">
        <f t="shared" si="2"/>
        <v>1.1896451466760105E-2</v>
      </c>
      <c r="F149" s="2"/>
    </row>
    <row r="150" spans="1:6" ht="16" x14ac:dyDescent="0.2">
      <c r="A150" s="28">
        <v>43652</v>
      </c>
      <c r="B150" s="5">
        <v>12765.86</v>
      </c>
      <c r="C150" s="35">
        <f t="shared" si="2"/>
        <v>2.8293319572920694E-3</v>
      </c>
      <c r="D150" s="5">
        <v>205.48</v>
      </c>
      <c r="E150" s="33">
        <f t="shared" si="2"/>
        <v>-2.0552372953321019E-2</v>
      </c>
      <c r="F150" s="2"/>
    </row>
    <row r="151" spans="1:6" ht="16" x14ac:dyDescent="0.2">
      <c r="A151" s="28">
        <v>43744</v>
      </c>
      <c r="B151" s="5">
        <v>12802.03</v>
      </c>
      <c r="C151" s="35">
        <f t="shared" si="2"/>
        <v>9.2754752327905976E-4</v>
      </c>
      <c r="D151" s="5">
        <v>201.3</v>
      </c>
      <c r="E151" s="33">
        <f t="shared" si="2"/>
        <v>9.689615063874335E-3</v>
      </c>
      <c r="F151" s="2"/>
    </row>
    <row r="152" spans="1:6" ht="16" x14ac:dyDescent="0.2">
      <c r="A152" s="28">
        <v>43775</v>
      </c>
      <c r="B152" s="5">
        <v>12813.91</v>
      </c>
      <c r="C152" s="35">
        <f t="shared" si="2"/>
        <v>-2.27198780167015E-3</v>
      </c>
      <c r="D152" s="5">
        <v>203.26</v>
      </c>
      <c r="E152" s="33">
        <f t="shared" si="2"/>
        <v>8.1825097022472093E-3</v>
      </c>
      <c r="F152" s="2"/>
    </row>
    <row r="153" spans="1:6" ht="16" x14ac:dyDescent="0.2">
      <c r="A153" s="28">
        <v>43805</v>
      </c>
      <c r="B153" s="5">
        <v>12784.83</v>
      </c>
      <c r="C153" s="35">
        <f t="shared" si="2"/>
        <v>3.3327715862885299E-3</v>
      </c>
      <c r="D153" s="5">
        <v>204.93</v>
      </c>
      <c r="E153" s="33">
        <f t="shared" si="2"/>
        <v>-2.1493828801446568E-3</v>
      </c>
      <c r="F153" s="2"/>
    </row>
    <row r="154" spans="1:6" ht="17" x14ac:dyDescent="0.2">
      <c r="A154" s="28" t="s">
        <v>180</v>
      </c>
      <c r="B154" s="5">
        <v>12827.51</v>
      </c>
      <c r="C154" s="35">
        <f t="shared" si="2"/>
        <v>-3.1442846935867408E-3</v>
      </c>
      <c r="D154" s="5">
        <v>204.49</v>
      </c>
      <c r="E154" s="33">
        <f t="shared" si="2"/>
        <v>3.9045391007928032E-3</v>
      </c>
      <c r="F154" s="2"/>
    </row>
    <row r="155" spans="1:6" ht="17" x14ac:dyDescent="0.2">
      <c r="A155" s="28" t="s">
        <v>181</v>
      </c>
      <c r="B155" s="5">
        <v>12787.24</v>
      </c>
      <c r="C155" s="35">
        <f t="shared" si="2"/>
        <v>-9.1695895288168572E-4</v>
      </c>
      <c r="D155" s="5">
        <v>205.29</v>
      </c>
      <c r="E155" s="33">
        <f t="shared" si="2"/>
        <v>-7.2354263342280234E-3</v>
      </c>
      <c r="F155" s="2"/>
    </row>
    <row r="156" spans="1:6" ht="17" x14ac:dyDescent="0.2">
      <c r="A156" s="28" t="s">
        <v>182</v>
      </c>
      <c r="B156" s="5">
        <v>12775.52</v>
      </c>
      <c r="C156" s="35">
        <f t="shared" si="2"/>
        <v>1.0274599031058429E-2</v>
      </c>
      <c r="D156" s="5">
        <v>203.81</v>
      </c>
      <c r="E156" s="33">
        <f t="shared" si="2"/>
        <v>3.4286867445159075E-3</v>
      </c>
      <c r="F156" s="2"/>
    </row>
    <row r="157" spans="1:6" ht="17" x14ac:dyDescent="0.2">
      <c r="A157" s="28" t="s">
        <v>183</v>
      </c>
      <c r="B157" s="5">
        <v>12907.46</v>
      </c>
      <c r="C157" s="35">
        <f t="shared" si="2"/>
        <v>3.605357646881302E-3</v>
      </c>
      <c r="D157" s="5">
        <v>204.51</v>
      </c>
      <c r="E157" s="33">
        <f t="shared" si="2"/>
        <v>1.9557033260397816E-4</v>
      </c>
      <c r="F157" s="2"/>
    </row>
    <row r="158" spans="1:6" ht="17" x14ac:dyDescent="0.2">
      <c r="A158" s="28" t="s">
        <v>184</v>
      </c>
      <c r="B158" s="5">
        <v>12954.08</v>
      </c>
      <c r="C158" s="35">
        <f t="shared" si="2"/>
        <v>9.7912796613730535E-3</v>
      </c>
      <c r="D158" s="5">
        <v>204.55</v>
      </c>
      <c r="E158" s="33">
        <f t="shared" si="2"/>
        <v>2.7827293568973843E-3</v>
      </c>
      <c r="F158" s="2"/>
    </row>
    <row r="159" spans="1:6" ht="17" x14ac:dyDescent="0.2">
      <c r="A159" s="28" t="s">
        <v>185</v>
      </c>
      <c r="B159" s="5">
        <v>13081.54</v>
      </c>
      <c r="C159" s="35">
        <f t="shared" si="2"/>
        <v>-2.6254589538883266E-3</v>
      </c>
      <c r="D159" s="5">
        <v>205.12</v>
      </c>
      <c r="E159" s="33">
        <f t="shared" si="2"/>
        <v>-4.2014815823518958E-3</v>
      </c>
      <c r="F159" s="2"/>
    </row>
    <row r="160" spans="1:6" ht="17" x14ac:dyDescent="0.2">
      <c r="A160" s="28" t="s">
        <v>186</v>
      </c>
      <c r="B160" s="5">
        <v>13047.24</v>
      </c>
      <c r="C160" s="35">
        <f t="shared" si="2"/>
        <v>-2.091516466832033E-3</v>
      </c>
      <c r="D160" s="5">
        <v>204.26</v>
      </c>
      <c r="E160" s="33">
        <f t="shared" si="2"/>
        <v>-1.6659320820933132E-3</v>
      </c>
      <c r="F160" s="2"/>
    </row>
    <row r="161" spans="1:6" ht="17" x14ac:dyDescent="0.2">
      <c r="A161" s="28" t="s">
        <v>187</v>
      </c>
      <c r="B161" s="5">
        <v>13019.98</v>
      </c>
      <c r="C161" s="35">
        <f t="shared" si="2"/>
        <v>-6.4207322968083957E-3</v>
      </c>
      <c r="D161" s="5">
        <v>203.92</v>
      </c>
      <c r="E161" s="33">
        <f t="shared" si="2"/>
        <v>8.7396498965226499E-3</v>
      </c>
      <c r="F161" s="2"/>
    </row>
    <row r="162" spans="1:6" ht="17" x14ac:dyDescent="0.2">
      <c r="A162" s="28" t="s">
        <v>188</v>
      </c>
      <c r="B162" s="5">
        <v>12936.65</v>
      </c>
      <c r="C162" s="35">
        <f t="shared" si="2"/>
        <v>-1.9064823834735733E-3</v>
      </c>
      <c r="D162" s="5">
        <v>205.71</v>
      </c>
      <c r="E162" s="33">
        <f t="shared" si="2"/>
        <v>-5.6549655889748252E-3</v>
      </c>
      <c r="F162" s="2"/>
    </row>
    <row r="163" spans="1:6" ht="17" x14ac:dyDescent="0.2">
      <c r="A163" s="28" t="s">
        <v>189</v>
      </c>
      <c r="B163" s="5">
        <v>12912.01</v>
      </c>
      <c r="C163" s="35">
        <f t="shared" si="2"/>
        <v>4.1202145210963437E-3</v>
      </c>
      <c r="D163" s="5">
        <v>204.55</v>
      </c>
      <c r="E163" s="33">
        <f t="shared" si="2"/>
        <v>8.3735458350950864E-3</v>
      </c>
      <c r="F163" s="2"/>
    </row>
    <row r="164" spans="1:6" ht="17" x14ac:dyDescent="0.2">
      <c r="A164" s="28" t="s">
        <v>190</v>
      </c>
      <c r="B164" s="5">
        <v>12965.32</v>
      </c>
      <c r="C164" s="35">
        <f t="shared" si="2"/>
        <v>6.4878107778145733E-3</v>
      </c>
      <c r="D164" s="5">
        <v>206.27</v>
      </c>
      <c r="E164" s="33">
        <f t="shared" si="2"/>
        <v>6.7161366648047505E-3</v>
      </c>
      <c r="F164" s="2"/>
    </row>
    <row r="165" spans="1:6" ht="17" x14ac:dyDescent="0.2">
      <c r="A165" s="28" t="s">
        <v>191</v>
      </c>
      <c r="B165" s="5">
        <v>13049.71</v>
      </c>
      <c r="C165" s="35">
        <f t="shared" si="2"/>
        <v>5.9578285592074565E-3</v>
      </c>
      <c r="D165" s="5">
        <v>207.66</v>
      </c>
      <c r="E165" s="33">
        <f t="shared" si="2"/>
        <v>-6.5707067981009004E-3</v>
      </c>
      <c r="F165" s="2"/>
    </row>
    <row r="166" spans="1:6" ht="16" x14ac:dyDescent="0.2">
      <c r="A166" s="28">
        <v>43472</v>
      </c>
      <c r="B166" s="5">
        <v>13127.69</v>
      </c>
      <c r="C166" s="35">
        <f t="shared" si="2"/>
        <v>1.8919163154684782E-3</v>
      </c>
      <c r="D166" s="5">
        <v>206.3</v>
      </c>
      <c r="E166" s="33">
        <f t="shared" si="2"/>
        <v>1.5774107969589224E-2</v>
      </c>
      <c r="F166" s="2"/>
    </row>
    <row r="167" spans="1:6" ht="16" x14ac:dyDescent="0.2">
      <c r="A167" s="28">
        <v>43503</v>
      </c>
      <c r="B167" s="5">
        <v>13152.55</v>
      </c>
      <c r="C167" s="35">
        <f t="shared" si="2"/>
        <v>6.6170755553009997E-3</v>
      </c>
      <c r="D167" s="5">
        <v>209.58</v>
      </c>
      <c r="E167" s="33">
        <f t="shared" si="2"/>
        <v>1.5294220797784419E-2</v>
      </c>
      <c r="F167" s="2"/>
    </row>
    <row r="168" spans="1:6" ht="16" x14ac:dyDescent="0.2">
      <c r="A168" s="28">
        <v>43531</v>
      </c>
      <c r="B168" s="5">
        <v>13239.87</v>
      </c>
      <c r="C168" s="35">
        <f t="shared" si="2"/>
        <v>-2.1897283612588581E-3</v>
      </c>
      <c r="D168" s="5">
        <v>212.81</v>
      </c>
      <c r="E168" s="33">
        <f t="shared" si="2"/>
        <v>-7.404821005847495E-3</v>
      </c>
      <c r="F168" s="2"/>
    </row>
    <row r="169" spans="1:6" ht="16" x14ac:dyDescent="0.2">
      <c r="A169" s="28">
        <v>43592</v>
      </c>
      <c r="B169" s="5">
        <v>13210.91</v>
      </c>
      <c r="C169" s="35">
        <f t="shared" si="2"/>
        <v>-4.8326739381909789E-3</v>
      </c>
      <c r="D169" s="5">
        <v>211.24</v>
      </c>
      <c r="E169" s="33">
        <f t="shared" si="2"/>
        <v>4.3457791587648842E-3</v>
      </c>
      <c r="F169" s="2"/>
    </row>
    <row r="170" spans="1:6" ht="16" x14ac:dyDescent="0.2">
      <c r="A170" s="28">
        <v>43684</v>
      </c>
      <c r="B170" s="5">
        <v>13147.22</v>
      </c>
      <c r="C170" s="35">
        <f t="shared" si="2"/>
        <v>-7.8602627456980656E-4</v>
      </c>
      <c r="D170" s="5">
        <v>212.16</v>
      </c>
      <c r="E170" s="33">
        <f t="shared" si="2"/>
        <v>-3.29994110242815E-4</v>
      </c>
      <c r="F170" s="2"/>
    </row>
    <row r="171" spans="1:6" ht="16" x14ac:dyDescent="0.2">
      <c r="A171" s="28">
        <v>43715</v>
      </c>
      <c r="B171" s="5">
        <v>13136.89</v>
      </c>
      <c r="C171" s="35">
        <f t="shared" si="2"/>
        <v>2.764714238923105E-3</v>
      </c>
      <c r="D171" s="5">
        <v>212.09</v>
      </c>
      <c r="E171" s="33">
        <f t="shared" si="2"/>
        <v>4.2814528221706283E-3</v>
      </c>
      <c r="F171" s="2"/>
    </row>
    <row r="172" spans="1:6" ht="16" x14ac:dyDescent="0.2">
      <c r="A172" s="28">
        <v>43745</v>
      </c>
      <c r="B172" s="5">
        <v>13173.26</v>
      </c>
      <c r="C172" s="35">
        <f t="shared" si="2"/>
        <v>1.9308377990476799E-3</v>
      </c>
      <c r="D172" s="5">
        <v>213</v>
      </c>
      <c r="E172" s="33">
        <f t="shared" si="2"/>
        <v>-1.4564591829717699E-3</v>
      </c>
      <c r="F172" s="2"/>
    </row>
    <row r="173" spans="1:6" ht="16" x14ac:dyDescent="0.2">
      <c r="A173" s="28">
        <v>43776</v>
      </c>
      <c r="B173" s="5">
        <v>13198.72</v>
      </c>
      <c r="C173" s="35">
        <f t="shared" si="2"/>
        <v>2.726846584851117E-3</v>
      </c>
      <c r="D173" s="5">
        <v>212.69</v>
      </c>
      <c r="E173" s="33">
        <f t="shared" si="2"/>
        <v>1.4095097240556242E-3</v>
      </c>
      <c r="F173" s="2"/>
    </row>
    <row r="174" spans="1:6" ht="16" x14ac:dyDescent="0.2">
      <c r="A174" s="28">
        <v>43806</v>
      </c>
      <c r="B174" s="5">
        <v>13234.76</v>
      </c>
      <c r="C174" s="35">
        <f t="shared" si="2"/>
        <v>-1.0352064660601457E-4</v>
      </c>
      <c r="D174" s="5">
        <v>212.99</v>
      </c>
      <c r="E174" s="33">
        <f t="shared" si="2"/>
        <v>5.7116260142153763E-3</v>
      </c>
      <c r="F174" s="2"/>
    </row>
    <row r="175" spans="1:6" ht="17" x14ac:dyDescent="0.2">
      <c r="A175" s="28" t="s">
        <v>192</v>
      </c>
      <c r="B175" s="5">
        <v>13233.39</v>
      </c>
      <c r="C175" s="35">
        <f t="shared" si="2"/>
        <v>-2.8908118864094945E-3</v>
      </c>
      <c r="D175" s="5">
        <v>214.21</v>
      </c>
      <c r="E175" s="33">
        <f t="shared" si="2"/>
        <v>-2.2900951751543275E-3</v>
      </c>
      <c r="F175" s="2"/>
    </row>
    <row r="176" spans="1:6" ht="17" x14ac:dyDescent="0.2">
      <c r="A176" s="28" t="s">
        <v>193</v>
      </c>
      <c r="B176" s="5">
        <v>13195.19</v>
      </c>
      <c r="C176" s="35">
        <f t="shared" si="2"/>
        <v>-5.7168723173628422E-3</v>
      </c>
      <c r="D176" s="5">
        <v>213.72</v>
      </c>
      <c r="E176" s="33">
        <f t="shared" si="2"/>
        <v>-4.6791287470426823E-5</v>
      </c>
      <c r="F176" s="2"/>
    </row>
    <row r="177" spans="1:6" ht="17" x14ac:dyDescent="0.2">
      <c r="A177" s="28" t="s">
        <v>194</v>
      </c>
      <c r="B177" s="5">
        <v>13119.97</v>
      </c>
      <c r="C177" s="35">
        <f t="shared" si="2"/>
        <v>3.7073047676070559E-3</v>
      </c>
      <c r="D177" s="5">
        <v>213.71</v>
      </c>
      <c r="E177" s="33">
        <f t="shared" si="2"/>
        <v>1.0241698385722309E-2</v>
      </c>
      <c r="F177" s="2"/>
    </row>
    <row r="178" spans="1:6" ht="17" x14ac:dyDescent="0.2">
      <c r="A178" s="28" t="s">
        <v>195</v>
      </c>
      <c r="B178" s="5">
        <v>13168.7</v>
      </c>
      <c r="C178" s="35">
        <f t="shared" si="2"/>
        <v>-4.3157229144910048E-3</v>
      </c>
      <c r="D178" s="5">
        <v>215.91</v>
      </c>
      <c r="E178" s="33">
        <f t="shared" si="2"/>
        <v>-9.4933003901758184E-3</v>
      </c>
      <c r="F178" s="2"/>
    </row>
    <row r="179" spans="1:6" ht="17" x14ac:dyDescent="0.2">
      <c r="A179" s="28" t="s">
        <v>196</v>
      </c>
      <c r="B179" s="5">
        <v>13111.99</v>
      </c>
      <c r="C179" s="35">
        <f t="shared" si="2"/>
        <v>-1.6932501901578689E-4</v>
      </c>
      <c r="D179" s="5">
        <v>213.87</v>
      </c>
      <c r="E179" s="33">
        <f t="shared" si="2"/>
        <v>5.2696743300160165E-3</v>
      </c>
      <c r="F179" s="2"/>
    </row>
    <row r="180" spans="1:6" ht="17" x14ac:dyDescent="0.2">
      <c r="A180" s="28" t="s">
        <v>197</v>
      </c>
      <c r="B180" s="5">
        <v>13109.77</v>
      </c>
      <c r="C180" s="35">
        <f t="shared" si="2"/>
        <v>6.6711793909526307E-3</v>
      </c>
      <c r="D180" s="5">
        <v>215</v>
      </c>
      <c r="E180" s="33">
        <f t="shared" si="2"/>
        <v>-3.2144631810782087E-3</v>
      </c>
      <c r="F180" s="2"/>
    </row>
    <row r="181" spans="1:6" ht="17" x14ac:dyDescent="0.2">
      <c r="A181" s="28" t="s">
        <v>198</v>
      </c>
      <c r="B181" s="5">
        <v>13197.52</v>
      </c>
      <c r="C181" s="35">
        <f t="shared" si="2"/>
        <v>2.8306135056386239E-3</v>
      </c>
      <c r="D181" s="5">
        <v>214.31</v>
      </c>
      <c r="E181" s="33">
        <f t="shared" si="2"/>
        <v>-7.1647968583645749E-3</v>
      </c>
      <c r="F181" s="2"/>
    </row>
    <row r="182" spans="1:6" ht="17" x14ac:dyDescent="0.2">
      <c r="A182" s="28" t="s">
        <v>199</v>
      </c>
      <c r="B182" s="5">
        <v>13234.93</v>
      </c>
      <c r="C182" s="35">
        <f t="shared" si="2"/>
        <v>-4.9719427591128351E-3</v>
      </c>
      <c r="D182" s="5">
        <v>212.78</v>
      </c>
      <c r="E182" s="33">
        <f t="shared" si="2"/>
        <v>7.7712108711169847E-3</v>
      </c>
      <c r="F182" s="2"/>
    </row>
    <row r="183" spans="1:6" ht="17" x14ac:dyDescent="0.2">
      <c r="A183" s="28" t="s">
        <v>200</v>
      </c>
      <c r="B183" s="5">
        <v>13169.29</v>
      </c>
      <c r="C183" s="35">
        <f t="shared" si="2"/>
        <v>5.0150096832304314E-3</v>
      </c>
      <c r="D183" s="5">
        <v>214.44</v>
      </c>
      <c r="E183" s="33">
        <f t="shared" si="2"/>
        <v>5.3020913941459469E-3</v>
      </c>
      <c r="F183" s="2"/>
    </row>
    <row r="184" spans="1:6" ht="17" x14ac:dyDescent="0.2">
      <c r="A184" s="28" t="s">
        <v>201</v>
      </c>
      <c r="B184" s="5">
        <v>13235.5</v>
      </c>
      <c r="C184" s="35">
        <f t="shared" si="2"/>
        <v>-9.7437050641957512E-4</v>
      </c>
      <c r="D184" s="5">
        <v>215.58</v>
      </c>
      <c r="E184" s="33">
        <f t="shared" si="2"/>
        <v>-2.7870698085648016E-3</v>
      </c>
      <c r="F184" s="2"/>
    </row>
    <row r="185" spans="1:6" ht="17" x14ac:dyDescent="0.2">
      <c r="A185" s="28" t="s">
        <v>202</v>
      </c>
      <c r="B185" s="5">
        <v>13222.61</v>
      </c>
      <c r="C185" s="35">
        <f t="shared" si="2"/>
        <v>-2.6808226031906912E-3</v>
      </c>
      <c r="D185" s="5">
        <v>214.98</v>
      </c>
      <c r="E185" s="33">
        <f t="shared" si="2"/>
        <v>-1.235623695949073E-2</v>
      </c>
      <c r="F185" s="2"/>
    </row>
    <row r="186" spans="1:6" ht="17" x14ac:dyDescent="0.2">
      <c r="A186" s="28" t="s">
        <v>203</v>
      </c>
      <c r="B186" s="5">
        <v>13187.21</v>
      </c>
      <c r="C186" s="35">
        <f t="shared" si="2"/>
        <v>-9.1880643986872457E-3</v>
      </c>
      <c r="D186" s="5">
        <v>212.34</v>
      </c>
      <c r="E186" s="33">
        <f t="shared" si="2"/>
        <v>-7.658525590455767E-3</v>
      </c>
      <c r="F186" s="2"/>
    </row>
    <row r="187" spans="1:6" ht="17" x14ac:dyDescent="0.2">
      <c r="A187" s="28" t="s">
        <v>204</v>
      </c>
      <c r="B187" s="5">
        <v>13066.6</v>
      </c>
      <c r="C187" s="35">
        <f t="shared" si="2"/>
        <v>-1.1219392241734738E-2</v>
      </c>
      <c r="D187" s="5">
        <v>210.72</v>
      </c>
      <c r="E187" s="33">
        <f t="shared" si="2"/>
        <v>2.5120282423118923E-3</v>
      </c>
      <c r="F187" s="2"/>
    </row>
    <row r="188" spans="1:6" ht="16" x14ac:dyDescent="0.2">
      <c r="A188" s="28">
        <v>43473</v>
      </c>
      <c r="B188" s="5">
        <v>12920.82</v>
      </c>
      <c r="C188" s="35">
        <f t="shared" si="2"/>
        <v>-6.3128282928825996E-3</v>
      </c>
      <c r="D188" s="5">
        <v>211.25</v>
      </c>
      <c r="E188" s="33">
        <f t="shared" si="2"/>
        <v>1.5174227690420317E-2</v>
      </c>
      <c r="F188" s="2"/>
    </row>
    <row r="189" spans="1:6" ht="16" x14ac:dyDescent="0.2">
      <c r="A189" s="28">
        <v>43504</v>
      </c>
      <c r="B189" s="5">
        <v>12839.51</v>
      </c>
      <c r="C189" s="35">
        <f t="shared" si="2"/>
        <v>-2.7013714390445642E-2</v>
      </c>
      <c r="D189" s="5">
        <v>214.48</v>
      </c>
      <c r="E189" s="33">
        <f t="shared" si="2"/>
        <v>-1.8968398711123768E-2</v>
      </c>
      <c r="F189" s="2"/>
    </row>
    <row r="190" spans="1:6" ht="16" x14ac:dyDescent="0.2">
      <c r="A190" s="28">
        <v>43593</v>
      </c>
      <c r="B190" s="5">
        <v>12497.31</v>
      </c>
      <c r="C190" s="35">
        <f t="shared" si="2"/>
        <v>1.041423595937907E-2</v>
      </c>
      <c r="D190" s="5">
        <v>210.45</v>
      </c>
      <c r="E190" s="33">
        <f t="shared" si="2"/>
        <v>1.7101681723284301E-2</v>
      </c>
      <c r="F190" s="2"/>
    </row>
    <row r="191" spans="1:6" ht="16" x14ac:dyDescent="0.2">
      <c r="A191" s="28">
        <v>43624</v>
      </c>
      <c r="B191" s="5">
        <v>12628.14</v>
      </c>
      <c r="C191" s="35">
        <f t="shared" si="2"/>
        <v>3.8161442363993103E-4</v>
      </c>
      <c r="D191" s="5">
        <v>214.08</v>
      </c>
      <c r="E191" s="33">
        <f t="shared" si="2"/>
        <v>1.2763859436262237E-2</v>
      </c>
      <c r="F191" s="2"/>
    </row>
    <row r="192" spans="1:6" ht="16" x14ac:dyDescent="0.2">
      <c r="A192" s="28">
        <v>43654</v>
      </c>
      <c r="B192" s="5">
        <v>12632.96</v>
      </c>
      <c r="C192" s="35">
        <f t="shared" si="2"/>
        <v>1.5384930924671636E-2</v>
      </c>
      <c r="D192" s="5">
        <v>216.83</v>
      </c>
      <c r="E192" s="33">
        <f t="shared" si="2"/>
        <v>5.4272969205282351E-3</v>
      </c>
      <c r="F192" s="2"/>
    </row>
    <row r="193" spans="1:6" ht="16" x14ac:dyDescent="0.2">
      <c r="A193" s="28">
        <v>43685</v>
      </c>
      <c r="B193" s="5">
        <v>12828.82</v>
      </c>
      <c r="C193" s="35">
        <f t="shared" si="2"/>
        <v>-6.2868601002072921E-3</v>
      </c>
      <c r="D193" s="5">
        <v>218.01</v>
      </c>
      <c r="E193" s="33">
        <f t="shared" si="2"/>
        <v>1.4300271017681609E-2</v>
      </c>
      <c r="F193" s="2"/>
    </row>
    <row r="194" spans="1:6" ht="16" x14ac:dyDescent="0.2">
      <c r="A194" s="28">
        <v>43716</v>
      </c>
      <c r="B194" s="5">
        <v>12748.42</v>
      </c>
      <c r="C194" s="35">
        <f t="shared" si="2"/>
        <v>-1.2803188627350082E-2</v>
      </c>
      <c r="D194" s="5">
        <v>221.15</v>
      </c>
      <c r="E194" s="33">
        <f t="shared" si="2"/>
        <v>-1.820679527708613E-2</v>
      </c>
      <c r="F194" s="2"/>
    </row>
    <row r="195" spans="1:6" ht="16" x14ac:dyDescent="0.2">
      <c r="A195" s="28">
        <v>43807</v>
      </c>
      <c r="B195" s="5">
        <v>12586.24</v>
      </c>
      <c r="C195" s="35">
        <f t="shared" si="2"/>
        <v>1.091411274673959E-2</v>
      </c>
      <c r="D195" s="5">
        <v>217.16</v>
      </c>
      <c r="E195" s="33">
        <f t="shared" si="2"/>
        <v>1.1765110871925444E-2</v>
      </c>
      <c r="F195" s="2"/>
    </row>
    <row r="196" spans="1:6" ht="17" x14ac:dyDescent="0.2">
      <c r="A196" s="28" t="s">
        <v>205</v>
      </c>
      <c r="B196" s="5">
        <v>12724.36</v>
      </c>
      <c r="C196" s="35">
        <f t="shared" si="2"/>
        <v>-2.8401731948575204E-2</v>
      </c>
      <c r="D196" s="5">
        <v>219.73</v>
      </c>
      <c r="E196" s="33">
        <f t="shared" si="2"/>
        <v>-1.4901355486697909E-2</v>
      </c>
      <c r="F196" s="2"/>
    </row>
    <row r="197" spans="1:6" ht="17" x14ac:dyDescent="0.2">
      <c r="A197" s="28" t="s">
        <v>206</v>
      </c>
      <c r="B197" s="5">
        <v>12368.05</v>
      </c>
      <c r="C197" s="35">
        <f t="shared" ref="C197:E260" si="3">LN(B198)-LN(B197)</f>
        <v>3.3489971202644853E-3</v>
      </c>
      <c r="D197" s="5">
        <v>216.48</v>
      </c>
      <c r="E197" s="33">
        <f t="shared" si="3"/>
        <v>8.2346641285084843E-3</v>
      </c>
      <c r="F197" s="2"/>
    </row>
    <row r="198" spans="1:6" ht="17" x14ac:dyDescent="0.2">
      <c r="A198" s="28" t="s">
        <v>207</v>
      </c>
      <c r="B198" s="5">
        <v>12409.54</v>
      </c>
      <c r="C198" s="35">
        <f t="shared" si="3"/>
        <v>1.3675310508176608E-2</v>
      </c>
      <c r="D198" s="5">
        <v>218.27</v>
      </c>
      <c r="E198" s="33">
        <f t="shared" si="3"/>
        <v>9.1587678701543496E-4</v>
      </c>
      <c r="F198" s="2"/>
    </row>
    <row r="199" spans="1:6" ht="17" x14ac:dyDescent="0.2">
      <c r="A199" s="28" t="s">
        <v>208</v>
      </c>
      <c r="B199" s="5">
        <v>12580.41</v>
      </c>
      <c r="C199" s="35">
        <f t="shared" si="3"/>
        <v>8.508729394664627E-3</v>
      </c>
      <c r="D199" s="5">
        <v>218.47</v>
      </c>
      <c r="E199" s="33">
        <f t="shared" si="3"/>
        <v>1.4179533536431421E-3</v>
      </c>
      <c r="F199" s="2"/>
    </row>
    <row r="200" spans="1:6" ht="17" x14ac:dyDescent="0.2">
      <c r="A200" s="28" t="s">
        <v>209</v>
      </c>
      <c r="B200" s="5">
        <v>12687.91</v>
      </c>
      <c r="C200" s="35">
        <f t="shared" si="3"/>
        <v>-6.9995840865519909E-3</v>
      </c>
      <c r="D200" s="5">
        <v>218.78</v>
      </c>
      <c r="E200" s="33">
        <f t="shared" si="3"/>
        <v>-1.4179533536431421E-3</v>
      </c>
      <c r="F200" s="2"/>
    </row>
    <row r="201" spans="1:6" ht="17" x14ac:dyDescent="0.2">
      <c r="A201" s="28" t="s">
        <v>210</v>
      </c>
      <c r="B201" s="5">
        <v>12599.41</v>
      </c>
      <c r="C201" s="35">
        <f t="shared" si="3"/>
        <v>7.7165452106999766E-3</v>
      </c>
      <c r="D201" s="5">
        <v>218.47</v>
      </c>
      <c r="E201" s="33">
        <f t="shared" si="3"/>
        <v>1.0200917274281629E-2</v>
      </c>
      <c r="F201" s="2"/>
    </row>
    <row r="202" spans="1:6" ht="17" x14ac:dyDescent="0.2">
      <c r="A202" s="28" t="s">
        <v>211</v>
      </c>
      <c r="B202" s="5">
        <v>12697.01</v>
      </c>
      <c r="C202" s="35">
        <f t="shared" si="3"/>
        <v>-6.7361371078078491E-4</v>
      </c>
      <c r="D202" s="5">
        <v>220.71</v>
      </c>
      <c r="E202" s="33">
        <f t="shared" si="3"/>
        <v>-5.5429492214180698E-3</v>
      </c>
      <c r="F202" s="2"/>
    </row>
    <row r="203" spans="1:6" ht="17" x14ac:dyDescent="0.2">
      <c r="A203" s="28" t="s">
        <v>212</v>
      </c>
      <c r="B203" s="5">
        <v>12688.46</v>
      </c>
      <c r="C203" s="35">
        <f t="shared" si="3"/>
        <v>-2.167071262340059E-2</v>
      </c>
      <c r="D203" s="5">
        <v>219.49</v>
      </c>
      <c r="E203" s="33">
        <f t="shared" si="3"/>
        <v>-2.2251292337486461E-2</v>
      </c>
      <c r="F203" s="2"/>
    </row>
    <row r="204" spans="1:6" ht="17" x14ac:dyDescent="0.2">
      <c r="A204" s="28" t="s">
        <v>213</v>
      </c>
      <c r="B204" s="5">
        <v>12416.45</v>
      </c>
      <c r="C204" s="35">
        <f t="shared" si="3"/>
        <v>8.2748074328566901E-3</v>
      </c>
      <c r="D204" s="5">
        <v>214.66</v>
      </c>
      <c r="E204" s="33">
        <f t="shared" si="3"/>
        <v>1.0427139912166261E-2</v>
      </c>
      <c r="F204" s="2"/>
    </row>
    <row r="205" spans="1:6" ht="17" x14ac:dyDescent="0.2">
      <c r="A205" s="28" t="s">
        <v>214</v>
      </c>
      <c r="B205" s="5">
        <v>12519.62</v>
      </c>
      <c r="C205" s="35">
        <f t="shared" si="3"/>
        <v>-3.6465273404004961E-3</v>
      </c>
      <c r="D205" s="5">
        <v>216.91</v>
      </c>
      <c r="E205" s="33">
        <f t="shared" si="3"/>
        <v>-3.9726585876023179E-3</v>
      </c>
      <c r="F205" s="2"/>
    </row>
    <row r="206" spans="1:6" ht="17" x14ac:dyDescent="0.2">
      <c r="A206" s="28" t="s">
        <v>215</v>
      </c>
      <c r="B206" s="5">
        <v>12474.05</v>
      </c>
      <c r="C206" s="35">
        <f t="shared" si="3"/>
        <v>6.8053669950565165E-3</v>
      </c>
      <c r="D206" s="5">
        <v>216.05</v>
      </c>
      <c r="E206" s="33">
        <f t="shared" si="3"/>
        <v>9.3062497867109073E-3</v>
      </c>
      <c r="F206" s="2"/>
    </row>
    <row r="207" spans="1:6" ht="17" x14ac:dyDescent="0.2">
      <c r="A207" s="28" t="s">
        <v>216</v>
      </c>
      <c r="B207" s="5">
        <v>12559.23</v>
      </c>
      <c r="C207" s="35">
        <f t="shared" si="3"/>
        <v>1.1463412534654438E-2</v>
      </c>
      <c r="D207" s="5">
        <v>218.07</v>
      </c>
      <c r="E207" s="33">
        <f t="shared" si="3"/>
        <v>1.1262972165878793E-2</v>
      </c>
      <c r="F207" s="2"/>
    </row>
    <row r="208" spans="1:6" ht="17" x14ac:dyDescent="0.2">
      <c r="A208" s="28" t="s">
        <v>217</v>
      </c>
      <c r="B208" s="5">
        <v>12704.03</v>
      </c>
      <c r="C208" s="35">
        <f t="shared" si="3"/>
        <v>2.5824562294829434E-3</v>
      </c>
      <c r="D208" s="5">
        <v>220.54</v>
      </c>
      <c r="E208" s="33">
        <f t="shared" si="3"/>
        <v>-1.1721645690110805E-2</v>
      </c>
      <c r="F208" s="2"/>
    </row>
    <row r="209" spans="1:6" ht="17" x14ac:dyDescent="0.2">
      <c r="A209" s="28" t="s">
        <v>218</v>
      </c>
      <c r="B209" s="5">
        <v>12736.88</v>
      </c>
      <c r="C209" s="35">
        <f t="shared" si="3"/>
        <v>-5.7857791315640839E-3</v>
      </c>
      <c r="D209" s="5">
        <v>217.97</v>
      </c>
      <c r="E209" s="33">
        <f t="shared" si="3"/>
        <v>-3.8611861347410681E-3</v>
      </c>
      <c r="F209" s="2"/>
    </row>
    <row r="210" spans="1:6" ht="16" x14ac:dyDescent="0.2">
      <c r="A210" s="28">
        <v>43533</v>
      </c>
      <c r="B210" s="5">
        <v>12663.4</v>
      </c>
      <c r="C210" s="35">
        <f t="shared" si="3"/>
        <v>1.0441686528656291E-2</v>
      </c>
      <c r="D210" s="5">
        <v>217.13</v>
      </c>
      <c r="E210" s="33">
        <f t="shared" si="3"/>
        <v>6.2897620299642298E-3</v>
      </c>
      <c r="F210" s="2"/>
    </row>
    <row r="211" spans="1:6" ht="16" x14ac:dyDescent="0.2">
      <c r="A211" s="28">
        <v>43564</v>
      </c>
      <c r="B211" s="5">
        <v>12796.32</v>
      </c>
      <c r="C211" s="35">
        <f t="shared" si="3"/>
        <v>9.4454791208136157E-3</v>
      </c>
      <c r="D211" s="5">
        <v>218.5</v>
      </c>
      <c r="E211" s="33">
        <f t="shared" si="3"/>
        <v>4.5206588552204607E-3</v>
      </c>
      <c r="F211" s="2"/>
    </row>
    <row r="212" spans="1:6" ht="16" x14ac:dyDescent="0.2">
      <c r="A212" s="28">
        <v>43594</v>
      </c>
      <c r="B212" s="5">
        <v>12917.76</v>
      </c>
      <c r="C212" s="35">
        <f t="shared" si="3"/>
        <v>1.2084574916926272E-3</v>
      </c>
      <c r="D212" s="5">
        <v>219.49</v>
      </c>
      <c r="E212" s="33">
        <f t="shared" si="3"/>
        <v>2.4572273011846946E-3</v>
      </c>
      <c r="F212" s="2"/>
    </row>
    <row r="213" spans="1:6" ht="16" x14ac:dyDescent="0.2">
      <c r="A213" s="28">
        <v>43625</v>
      </c>
      <c r="B213" s="5">
        <v>12933.38</v>
      </c>
      <c r="C213" s="35">
        <f t="shared" si="3"/>
        <v>2.1116787345007992E-3</v>
      </c>
      <c r="D213" s="5">
        <v>220.03</v>
      </c>
      <c r="E213" s="33">
        <f t="shared" si="3"/>
        <v>-1.266910768644447E-2</v>
      </c>
      <c r="F213" s="2"/>
    </row>
    <row r="214" spans="1:6" ht="16" x14ac:dyDescent="0.2">
      <c r="A214" s="28">
        <v>43717</v>
      </c>
      <c r="B214" s="5">
        <v>12960.72</v>
      </c>
      <c r="C214" s="35">
        <f t="shared" si="3"/>
        <v>2.5613891732181315E-3</v>
      </c>
      <c r="D214" s="5">
        <v>217.26</v>
      </c>
      <c r="E214" s="33">
        <f t="shared" si="3"/>
        <v>-3.5512233990454334E-2</v>
      </c>
      <c r="F214" s="2"/>
    </row>
    <row r="215" spans="1:6" ht="16" x14ac:dyDescent="0.2">
      <c r="A215" s="28">
        <v>43747</v>
      </c>
      <c r="B215" s="5">
        <v>12993.96</v>
      </c>
      <c r="C215" s="35">
        <f t="shared" si="3"/>
        <v>6.7839457117422342E-3</v>
      </c>
      <c r="D215" s="5">
        <v>209.68</v>
      </c>
      <c r="E215" s="33">
        <f t="shared" si="3"/>
        <v>2.4768994277000189E-3</v>
      </c>
      <c r="F215" s="2"/>
    </row>
    <row r="216" spans="1:6" ht="16" x14ac:dyDescent="0.2">
      <c r="A216" s="28">
        <v>43778</v>
      </c>
      <c r="B216" s="5">
        <v>13082.41</v>
      </c>
      <c r="C216" s="35">
        <f t="shared" si="3"/>
        <v>2.5680912914900489E-3</v>
      </c>
      <c r="D216" s="5">
        <v>210.2</v>
      </c>
      <c r="E216" s="33">
        <f t="shared" si="3"/>
        <v>9.2341132054833963E-3</v>
      </c>
      <c r="F216" s="2"/>
    </row>
    <row r="217" spans="1:6" ht="16" x14ac:dyDescent="0.2">
      <c r="A217" s="28">
        <v>43808</v>
      </c>
      <c r="B217" s="5">
        <v>13116.05</v>
      </c>
      <c r="C217" s="35">
        <f t="shared" si="3"/>
        <v>6.3185038605162447E-4</v>
      </c>
      <c r="D217" s="5">
        <v>212.15</v>
      </c>
      <c r="E217" s="33">
        <f t="shared" si="3"/>
        <v>-1.109121237972488E-2</v>
      </c>
      <c r="F217" s="2"/>
    </row>
    <row r="218" spans="1:6" ht="17" x14ac:dyDescent="0.2">
      <c r="A218" s="28" t="s">
        <v>219</v>
      </c>
      <c r="B218" s="5">
        <v>13124.34</v>
      </c>
      <c r="C218" s="35">
        <f t="shared" si="3"/>
        <v>-1.2473164494082312E-3</v>
      </c>
      <c r="D218" s="5">
        <v>209.81</v>
      </c>
      <c r="E218" s="33">
        <f t="shared" si="3"/>
        <v>-1.1553063473182412E-2</v>
      </c>
      <c r="F218" s="2"/>
    </row>
    <row r="219" spans="1:6" ht="17" x14ac:dyDescent="0.2">
      <c r="A219" s="28" t="s">
        <v>220</v>
      </c>
      <c r="B219" s="5">
        <v>13107.98</v>
      </c>
      <c r="C219" s="35">
        <f t="shared" si="3"/>
        <v>1.7858651612812082E-3</v>
      </c>
      <c r="D219" s="5">
        <v>207.4</v>
      </c>
      <c r="E219" s="33">
        <f t="shared" si="3"/>
        <v>1.174369398417241E-2</v>
      </c>
      <c r="F219" s="2"/>
    </row>
    <row r="220" spans="1:6" ht="17" x14ac:dyDescent="0.2">
      <c r="A220" s="28" t="s">
        <v>221</v>
      </c>
      <c r="B220" s="5">
        <v>13131.41</v>
      </c>
      <c r="C220" s="35">
        <f t="shared" si="3"/>
        <v>-9.218795413570291E-4</v>
      </c>
      <c r="D220" s="5">
        <v>209.85</v>
      </c>
      <c r="E220" s="33">
        <f t="shared" si="3"/>
        <v>2.7600664709330758E-3</v>
      </c>
      <c r="F220" s="2"/>
    </row>
    <row r="221" spans="1:6" ht="17" x14ac:dyDescent="0.2">
      <c r="A221" s="28" t="s">
        <v>222</v>
      </c>
      <c r="B221" s="5">
        <v>13119.31</v>
      </c>
      <c r="C221" s="35">
        <f t="shared" si="3"/>
        <v>-6.1455037587343497E-4</v>
      </c>
      <c r="D221" s="5">
        <v>210.43</v>
      </c>
      <c r="E221" s="33">
        <f t="shared" si="3"/>
        <v>4.2760423504617506E-4</v>
      </c>
      <c r="F221" s="2"/>
    </row>
    <row r="222" spans="1:6" ht="17" x14ac:dyDescent="0.2">
      <c r="A222" s="28" t="s">
        <v>223</v>
      </c>
      <c r="B222" s="5">
        <v>13111.25</v>
      </c>
      <c r="C222" s="35">
        <f t="shared" si="3"/>
        <v>-1.3318045628043507E-3</v>
      </c>
      <c r="D222" s="5">
        <v>210.52</v>
      </c>
      <c r="E222" s="33">
        <f t="shared" si="3"/>
        <v>-5.3821186813536315E-3</v>
      </c>
      <c r="F222" s="2"/>
    </row>
    <row r="223" spans="1:6" ht="17" x14ac:dyDescent="0.2">
      <c r="A223" s="28" t="s">
        <v>224</v>
      </c>
      <c r="B223" s="5">
        <v>13093.8</v>
      </c>
      <c r="C223" s="35">
        <f t="shared" si="3"/>
        <v>-6.4708034954108484E-4</v>
      </c>
      <c r="D223" s="5">
        <v>209.39</v>
      </c>
      <c r="E223" s="33">
        <f t="shared" si="3"/>
        <v>1.0215564095681806E-2</v>
      </c>
      <c r="F223" s="2"/>
    </row>
    <row r="224" spans="1:6" ht="17" x14ac:dyDescent="0.2">
      <c r="A224" s="28" t="s">
        <v>225</v>
      </c>
      <c r="B224" s="5">
        <v>13085.33</v>
      </c>
      <c r="C224" s="35">
        <f t="shared" si="3"/>
        <v>-7.1379598469807348E-3</v>
      </c>
      <c r="D224" s="5">
        <v>211.54</v>
      </c>
      <c r="E224" s="33">
        <f t="shared" si="3"/>
        <v>2.2665039450444624E-3</v>
      </c>
      <c r="F224" s="2"/>
    </row>
    <row r="225" spans="1:6" ht="17" x14ac:dyDescent="0.2">
      <c r="A225" s="28" t="s">
        <v>226</v>
      </c>
      <c r="B225" s="5">
        <v>12992.26</v>
      </c>
      <c r="C225" s="35">
        <f t="shared" si="3"/>
        <v>3.4844619573313196E-3</v>
      </c>
      <c r="D225" s="5">
        <v>212.02</v>
      </c>
      <c r="E225" s="33">
        <f t="shared" si="3"/>
        <v>2.8729561736584586E-3</v>
      </c>
      <c r="F225" s="2"/>
    </row>
    <row r="226" spans="1:6" ht="17" x14ac:dyDescent="0.2">
      <c r="A226" s="28" t="s">
        <v>227</v>
      </c>
      <c r="B226" s="5">
        <v>13037.61</v>
      </c>
      <c r="C226" s="35">
        <f t="shared" si="3"/>
        <v>-6.8057095391971245E-4</v>
      </c>
      <c r="D226" s="5">
        <v>212.63</v>
      </c>
      <c r="E226" s="33">
        <f t="shared" si="3"/>
        <v>-1.4110011076251538E-4</v>
      </c>
      <c r="F226" s="2"/>
    </row>
    <row r="227" spans="1:6" ht="17" x14ac:dyDescent="0.2">
      <c r="A227" s="28" t="s">
        <v>228</v>
      </c>
      <c r="B227" s="5">
        <v>13028.74</v>
      </c>
      <c r="C227" s="35">
        <f t="shared" si="3"/>
        <v>-4.3660398761780073E-3</v>
      </c>
      <c r="D227" s="5">
        <v>212.6</v>
      </c>
      <c r="E227" s="33">
        <f t="shared" si="3"/>
        <v>2.6305915207345265E-3</v>
      </c>
      <c r="F227" s="2"/>
    </row>
    <row r="228" spans="1:6" ht="17" x14ac:dyDescent="0.2">
      <c r="A228" s="28" t="s">
        <v>229</v>
      </c>
      <c r="B228" s="5">
        <v>12971.98</v>
      </c>
      <c r="C228" s="35">
        <f t="shared" si="3"/>
        <v>2.5222597285328163E-3</v>
      </c>
      <c r="D228" s="5">
        <v>213.16</v>
      </c>
      <c r="E228" s="33">
        <f t="shared" si="3"/>
        <v>7.2452229900337173E-3</v>
      </c>
      <c r="F228" s="2"/>
    </row>
    <row r="229" spans="1:6" ht="17" x14ac:dyDescent="0.2">
      <c r="A229" s="28" t="s">
        <v>230</v>
      </c>
      <c r="B229" s="5">
        <v>13004.74</v>
      </c>
      <c r="C229" s="35">
        <f t="shared" si="3"/>
        <v>-1.31108232529904E-2</v>
      </c>
      <c r="D229" s="5">
        <v>214.71</v>
      </c>
      <c r="E229" s="33">
        <f t="shared" si="3"/>
        <v>-2.6858339252258112E-2</v>
      </c>
      <c r="F229" s="2"/>
    </row>
    <row r="230" spans="1:6" ht="16" x14ac:dyDescent="0.2">
      <c r="A230" s="28">
        <v>43475</v>
      </c>
      <c r="B230" s="5">
        <v>12835.35</v>
      </c>
      <c r="C230" s="35">
        <f t="shared" si="3"/>
        <v>-1.7837445273226393E-2</v>
      </c>
      <c r="D230" s="5">
        <v>209.02</v>
      </c>
      <c r="E230" s="33">
        <f t="shared" si="3"/>
        <v>-1.3243950955854622E-2</v>
      </c>
      <c r="F230" s="2"/>
    </row>
    <row r="231" spans="1:6" ht="16" x14ac:dyDescent="0.2">
      <c r="A231" s="28">
        <v>43506</v>
      </c>
      <c r="B231" s="5">
        <v>12608.43</v>
      </c>
      <c r="C231" s="35">
        <f t="shared" si="3"/>
        <v>6.1152549611591667E-3</v>
      </c>
      <c r="D231" s="5">
        <v>206.27</v>
      </c>
      <c r="E231" s="33">
        <f t="shared" si="3"/>
        <v>1.8064387446712793E-2</v>
      </c>
      <c r="F231" s="2"/>
    </row>
    <row r="232" spans="1:6" ht="16" x14ac:dyDescent="0.2">
      <c r="A232" s="28">
        <v>43534</v>
      </c>
      <c r="B232" s="5">
        <v>12685.77</v>
      </c>
      <c r="C232" s="35">
        <f t="shared" si="3"/>
        <v>1.14260891056297E-2</v>
      </c>
      <c r="D232" s="5">
        <v>210.03</v>
      </c>
      <c r="E232" s="33">
        <f t="shared" si="3"/>
        <v>7.8725627122731012E-3</v>
      </c>
      <c r="F232" s="2"/>
    </row>
    <row r="233" spans="1:6" ht="16" x14ac:dyDescent="0.2">
      <c r="A233" s="28">
        <v>43565</v>
      </c>
      <c r="B233" s="5">
        <v>12831.55</v>
      </c>
      <c r="C233" s="35">
        <f t="shared" si="3"/>
        <v>-4.20238742976764E-3</v>
      </c>
      <c r="D233" s="5">
        <v>211.69</v>
      </c>
      <c r="E233" s="33">
        <f t="shared" si="3"/>
        <v>1.0859045943254486E-3</v>
      </c>
      <c r="F233" s="2"/>
    </row>
    <row r="234" spans="1:6" ht="16" x14ac:dyDescent="0.2">
      <c r="A234" s="28">
        <v>43656</v>
      </c>
      <c r="B234" s="5">
        <v>12777.74</v>
      </c>
      <c r="C234" s="35">
        <f t="shared" si="3"/>
        <v>-1.4729469469735079E-2</v>
      </c>
      <c r="D234" s="5">
        <v>211.92</v>
      </c>
      <c r="E234" s="33">
        <f t="shared" si="3"/>
        <v>-3.8295203172467041E-3</v>
      </c>
      <c r="F234" s="2"/>
    </row>
    <row r="235" spans="1:6" ht="16" x14ac:dyDescent="0.2">
      <c r="A235" s="28">
        <v>43687</v>
      </c>
      <c r="B235" s="5">
        <v>12590.91</v>
      </c>
      <c r="C235" s="35">
        <f t="shared" si="3"/>
        <v>7.930563076914865E-3</v>
      </c>
      <c r="D235" s="5">
        <v>211.11</v>
      </c>
      <c r="E235" s="33">
        <f t="shared" si="3"/>
        <v>8.1144003281448107E-3</v>
      </c>
      <c r="F235" s="2"/>
    </row>
    <row r="236" spans="1:6" ht="16" x14ac:dyDescent="0.2">
      <c r="A236" s="28">
        <v>43718</v>
      </c>
      <c r="B236" s="5">
        <v>12691.16</v>
      </c>
      <c r="C236" s="35">
        <f t="shared" si="3"/>
        <v>5.8796987257654365E-3</v>
      </c>
      <c r="D236" s="5">
        <v>212.83</v>
      </c>
      <c r="E236" s="33">
        <f t="shared" si="3"/>
        <v>-5.0401670558661849E-3</v>
      </c>
      <c r="F236" s="2"/>
    </row>
    <row r="237" spans="1:6" ht="16" x14ac:dyDescent="0.2">
      <c r="A237" s="28">
        <v>43748</v>
      </c>
      <c r="B237" s="5">
        <v>12766</v>
      </c>
      <c r="C237" s="35">
        <f t="shared" si="3"/>
        <v>1.2526571851285695E-2</v>
      </c>
      <c r="D237" s="5">
        <v>211.76</v>
      </c>
      <c r="E237" s="33">
        <f t="shared" si="3"/>
        <v>-1.3023616752488643E-2</v>
      </c>
      <c r="F237" s="2"/>
    </row>
    <row r="238" spans="1:6" ht="16" x14ac:dyDescent="0.2">
      <c r="A238" s="28">
        <v>43779</v>
      </c>
      <c r="B238" s="5">
        <v>12926.92</v>
      </c>
      <c r="C238" s="35">
        <f t="shared" si="3"/>
        <v>-2.3777135130416127E-3</v>
      </c>
      <c r="D238" s="5">
        <v>209.02</v>
      </c>
      <c r="E238" s="33">
        <f t="shared" si="3"/>
        <v>-3.0666051823198259E-3</v>
      </c>
      <c r="F238" s="2"/>
    </row>
    <row r="239" spans="1:6" ht="17" x14ac:dyDescent="0.2">
      <c r="A239" s="28" t="s">
        <v>231</v>
      </c>
      <c r="B239" s="5">
        <v>12896.22</v>
      </c>
      <c r="C239" s="35">
        <f t="shared" si="3"/>
        <v>8.4796197737340151E-3</v>
      </c>
      <c r="D239" s="5">
        <v>208.38</v>
      </c>
      <c r="E239" s="33">
        <f t="shared" si="3"/>
        <v>-5.5823051604315665E-3</v>
      </c>
      <c r="F239" s="2"/>
    </row>
    <row r="240" spans="1:6" ht="17" x14ac:dyDescent="0.2">
      <c r="A240" s="28" t="s">
        <v>232</v>
      </c>
      <c r="B240" s="5">
        <v>13006.04</v>
      </c>
      <c r="C240" s="35">
        <f t="shared" si="3"/>
        <v>-8.5766168236922624E-4</v>
      </c>
      <c r="D240" s="5">
        <v>207.22</v>
      </c>
      <c r="E240" s="33">
        <f t="shared" si="3"/>
        <v>5.1983174433205548E-3</v>
      </c>
      <c r="F240" s="2"/>
    </row>
    <row r="241" spans="1:6" ht="17" x14ac:dyDescent="0.2">
      <c r="A241" s="28" t="s">
        <v>233</v>
      </c>
      <c r="B241" s="5">
        <v>12994.89</v>
      </c>
      <c r="C241" s="35">
        <f t="shared" si="3"/>
        <v>3.4063024118111684E-3</v>
      </c>
      <c r="D241" s="5">
        <v>208.3</v>
      </c>
      <c r="E241" s="33">
        <f t="shared" si="3"/>
        <v>-6.9854553595058988E-3</v>
      </c>
      <c r="F241" s="2"/>
    </row>
    <row r="242" spans="1:6" ht="17" x14ac:dyDescent="0.2">
      <c r="A242" s="28" t="s">
        <v>234</v>
      </c>
      <c r="B242" s="5">
        <v>13039.23</v>
      </c>
      <c r="C242" s="35">
        <f t="shared" si="3"/>
        <v>-2.5025093811823496E-3</v>
      </c>
      <c r="D242" s="5">
        <v>206.85</v>
      </c>
      <c r="E242" s="33">
        <f t="shared" si="3"/>
        <v>7.9451483314354476E-3</v>
      </c>
      <c r="F242" s="2"/>
    </row>
    <row r="243" spans="1:6" ht="17" x14ac:dyDescent="0.2">
      <c r="A243" s="28" t="s">
        <v>235</v>
      </c>
      <c r="B243" s="5">
        <v>13006.64</v>
      </c>
      <c r="C243" s="35">
        <f t="shared" si="3"/>
        <v>6.2823900596509219E-3</v>
      </c>
      <c r="D243" s="5">
        <v>208.5</v>
      </c>
      <c r="E243" s="33">
        <f t="shared" si="3"/>
        <v>6.4539485407433261E-3</v>
      </c>
      <c r="F243" s="2"/>
    </row>
    <row r="244" spans="1:6" ht="17" x14ac:dyDescent="0.2">
      <c r="A244" s="28" t="s">
        <v>236</v>
      </c>
      <c r="B244" s="5">
        <v>13088.61</v>
      </c>
      <c r="C244" s="35">
        <f t="shared" si="3"/>
        <v>-1.2805582077799471E-3</v>
      </c>
      <c r="D244" s="5">
        <v>209.85</v>
      </c>
      <c r="E244" s="33">
        <f t="shared" si="3"/>
        <v>-5.1732300735106485E-2</v>
      </c>
      <c r="F244" s="2"/>
    </row>
    <row r="245" spans="1:6" ht="17" x14ac:dyDescent="0.2">
      <c r="A245" s="28" t="s">
        <v>237</v>
      </c>
      <c r="B245" s="5">
        <v>13071.86</v>
      </c>
      <c r="C245" s="35">
        <f t="shared" si="3"/>
        <v>3.2482724632565407E-3</v>
      </c>
      <c r="D245" s="5">
        <v>199.27</v>
      </c>
      <c r="E245" s="33">
        <f t="shared" si="3"/>
        <v>-3.0114435080008661E-4</v>
      </c>
      <c r="F245" s="2"/>
    </row>
    <row r="246" spans="1:6" ht="17" x14ac:dyDescent="0.2">
      <c r="A246" s="28" t="s">
        <v>238</v>
      </c>
      <c r="B246" s="5">
        <v>13114.39</v>
      </c>
      <c r="C246" s="35">
        <f t="shared" si="3"/>
        <v>3.4383792840486649E-4</v>
      </c>
      <c r="D246" s="5">
        <v>199.21</v>
      </c>
      <c r="E246" s="33">
        <f t="shared" si="3"/>
        <v>-1.6142849852658792E-2</v>
      </c>
      <c r="F246" s="2"/>
    </row>
    <row r="247" spans="1:6" ht="17" x14ac:dyDescent="0.2">
      <c r="A247" s="28" t="s">
        <v>239</v>
      </c>
      <c r="B247" s="5">
        <v>13118.9</v>
      </c>
      <c r="C247" s="35">
        <f t="shared" si="3"/>
        <v>2.0818476409800724E-3</v>
      </c>
      <c r="D247" s="5">
        <v>196.02</v>
      </c>
      <c r="E247" s="33">
        <f t="shared" si="3"/>
        <v>-7.2191389479598911E-3</v>
      </c>
      <c r="F247" s="2"/>
    </row>
    <row r="248" spans="1:6" ht="17" x14ac:dyDescent="0.2">
      <c r="A248" s="28" t="s">
        <v>240</v>
      </c>
      <c r="B248" s="5">
        <v>13146.24</v>
      </c>
      <c r="C248" s="35">
        <f t="shared" si="3"/>
        <v>3.052484325090532E-3</v>
      </c>
      <c r="D248" s="5">
        <v>194.61</v>
      </c>
      <c r="E248" s="33">
        <f t="shared" si="3"/>
        <v>-1.46486741675389E-2</v>
      </c>
      <c r="F248" s="2"/>
    </row>
    <row r="249" spans="1:6" ht="17" x14ac:dyDescent="0.2">
      <c r="A249" s="28" t="s">
        <v>241</v>
      </c>
      <c r="B249" s="5">
        <v>13186.43</v>
      </c>
      <c r="C249" s="35">
        <f t="shared" si="3"/>
        <v>1.7578385542389441E-3</v>
      </c>
      <c r="D249" s="5">
        <v>191.78</v>
      </c>
      <c r="E249" s="33">
        <f t="shared" si="3"/>
        <v>4.3704544071827556E-3</v>
      </c>
      <c r="F249" s="2"/>
    </row>
    <row r="250" spans="1:6" ht="17" x14ac:dyDescent="0.2">
      <c r="A250" s="28" t="s">
        <v>242</v>
      </c>
      <c r="B250" s="5">
        <v>13209.63</v>
      </c>
      <c r="C250" s="35">
        <f t="shared" si="3"/>
        <v>2.5992656856637097E-3</v>
      </c>
      <c r="D250" s="5">
        <v>192.62</v>
      </c>
      <c r="E250" s="33">
        <f t="shared" si="3"/>
        <v>2.1925861021022897E-2</v>
      </c>
      <c r="F250" s="2"/>
    </row>
    <row r="251" spans="1:6" ht="17" x14ac:dyDescent="0.2">
      <c r="A251" s="28" t="s">
        <v>243</v>
      </c>
      <c r="B251" s="5">
        <v>13244.01</v>
      </c>
      <c r="C251" s="35">
        <f t="shared" si="3"/>
        <v>-5.4664348704225318E-3</v>
      </c>
      <c r="D251" s="5">
        <v>196.89</v>
      </c>
      <c r="E251" s="33">
        <f t="shared" si="3"/>
        <v>-9.6547175872796487E-4</v>
      </c>
      <c r="F251" s="2"/>
    </row>
    <row r="252" spans="1:6" ht="17" x14ac:dyDescent="0.2">
      <c r="A252" s="28" t="s">
        <v>244</v>
      </c>
      <c r="B252" s="5">
        <v>13171.81</v>
      </c>
      <c r="C252" s="35">
        <f t="shared" si="3"/>
        <v>9.7053959003439161E-3</v>
      </c>
      <c r="D252" s="5">
        <v>196.7</v>
      </c>
      <c r="E252" s="33">
        <f t="shared" si="3"/>
        <v>-1.4130892518612548E-2</v>
      </c>
      <c r="F252" s="2"/>
    </row>
    <row r="253" spans="1:6" ht="16" x14ac:dyDescent="0.2">
      <c r="A253" s="28">
        <v>43476</v>
      </c>
      <c r="B253" s="5">
        <v>13300.27</v>
      </c>
      <c r="C253" s="35">
        <f t="shared" si="3"/>
        <v>4.1394567076693534E-3</v>
      </c>
      <c r="D253" s="5">
        <v>193.94</v>
      </c>
      <c r="E253" s="33">
        <f t="shared" si="3"/>
        <v>-2.7602379654693365E-2</v>
      </c>
      <c r="F253" s="2"/>
    </row>
    <row r="254" spans="1:6" ht="16" x14ac:dyDescent="0.2">
      <c r="A254" s="28">
        <v>43566</v>
      </c>
      <c r="B254" s="5">
        <v>13355.44</v>
      </c>
      <c r="C254" s="35">
        <f t="shared" si="3"/>
        <v>-1.1874870987238495E-3</v>
      </c>
      <c r="D254" s="5">
        <v>188.66</v>
      </c>
      <c r="E254" s="33">
        <f t="shared" si="3"/>
        <v>1.8485979627414828E-2</v>
      </c>
      <c r="F254" s="2"/>
    </row>
    <row r="255" spans="1:6" ht="16" x14ac:dyDescent="0.2">
      <c r="A255" s="28">
        <v>43596</v>
      </c>
      <c r="B255" s="5">
        <v>13339.59</v>
      </c>
      <c r="C255" s="35">
        <f t="shared" si="3"/>
        <v>8.9767554534603278E-4</v>
      </c>
      <c r="D255" s="5">
        <v>192.18</v>
      </c>
      <c r="E255" s="33">
        <f t="shared" si="3"/>
        <v>1.0353131092877277E-2</v>
      </c>
      <c r="F255" s="2"/>
    </row>
    <row r="256" spans="1:6" ht="16" x14ac:dyDescent="0.2">
      <c r="A256" s="28">
        <v>43627</v>
      </c>
      <c r="B256" s="5">
        <v>13351.57</v>
      </c>
      <c r="C256" s="35">
        <f t="shared" si="3"/>
        <v>3.2885813228578087E-3</v>
      </c>
      <c r="D256" s="5">
        <v>194.18</v>
      </c>
      <c r="E256" s="33">
        <f t="shared" si="3"/>
        <v>-5.6809531497066246E-3</v>
      </c>
      <c r="F256" s="2"/>
    </row>
    <row r="257" spans="1:6" ht="16" x14ac:dyDescent="0.2">
      <c r="A257" s="28">
        <v>43657</v>
      </c>
      <c r="B257" s="5">
        <v>13395.55</v>
      </c>
      <c r="C257" s="35">
        <f t="shared" si="3"/>
        <v>9.1406491001500001E-4</v>
      </c>
      <c r="D257" s="5">
        <v>193.08</v>
      </c>
      <c r="E257" s="33">
        <f t="shared" si="3"/>
        <v>2.7412156087818218E-3</v>
      </c>
      <c r="F257" s="2"/>
    </row>
    <row r="258" spans="1:6" ht="16" x14ac:dyDescent="0.2">
      <c r="A258" s="28">
        <v>43688</v>
      </c>
      <c r="B258" s="5">
        <v>13407.8</v>
      </c>
      <c r="C258" s="35">
        <f t="shared" si="3"/>
        <v>-1.4688806011129429E-3</v>
      </c>
      <c r="D258" s="5">
        <v>193.61</v>
      </c>
      <c r="E258" s="33">
        <f t="shared" si="3"/>
        <v>-5.0226642806183719E-3</v>
      </c>
      <c r="F258" s="2"/>
    </row>
    <row r="259" spans="1:6" ht="16" x14ac:dyDescent="0.2">
      <c r="A259" s="28">
        <v>43780</v>
      </c>
      <c r="B259" s="5">
        <v>13388.12</v>
      </c>
      <c r="C259" s="35">
        <f t="shared" si="3"/>
        <v>-3.7347240454010944E-5</v>
      </c>
      <c r="D259" s="5">
        <v>192.64</v>
      </c>
      <c r="E259" s="33">
        <f t="shared" si="3"/>
        <v>3.3167526259942903E-3</v>
      </c>
      <c r="F259" s="2"/>
    </row>
    <row r="260" spans="1:6" ht="16" x14ac:dyDescent="0.2">
      <c r="A260" s="28">
        <v>43810</v>
      </c>
      <c r="B260" s="5">
        <v>13387.62</v>
      </c>
      <c r="C260" s="35">
        <f t="shared" si="3"/>
        <v>-1.9198682894838726E-4</v>
      </c>
      <c r="D260" s="5">
        <v>193.28</v>
      </c>
      <c r="E260" s="33">
        <f t="shared" si="3"/>
        <v>8.8596438172965364E-3</v>
      </c>
      <c r="F260" s="2"/>
    </row>
    <row r="261" spans="1:6" ht="17" x14ac:dyDescent="0.2">
      <c r="A261" s="28" t="s">
        <v>245</v>
      </c>
      <c r="B261" s="5">
        <v>13385.05</v>
      </c>
      <c r="C261" s="35">
        <f t="shared" ref="C261:E324" si="4">LN(B262)-LN(B261)</f>
        <v>5.1910125693943598E-4</v>
      </c>
      <c r="D261" s="5">
        <v>195</v>
      </c>
      <c r="E261" s="33">
        <f t="shared" si="4"/>
        <v>-5.1413995004185864E-3</v>
      </c>
      <c r="F261" s="2"/>
    </row>
    <row r="262" spans="1:6" ht="17" x14ac:dyDescent="0.2">
      <c r="A262" s="28" t="s">
        <v>246</v>
      </c>
      <c r="B262" s="5">
        <v>13392</v>
      </c>
      <c r="C262" s="35">
        <f t="shared" si="4"/>
        <v>7.5105541970259537E-3</v>
      </c>
      <c r="D262" s="5">
        <v>194</v>
      </c>
      <c r="E262" s="33">
        <f t="shared" si="4"/>
        <v>-1.5465113312806977E-4</v>
      </c>
      <c r="F262" s="2"/>
    </row>
    <row r="263" spans="1:6" ht="17" x14ac:dyDescent="0.2">
      <c r="A263" s="28" t="s">
        <v>247</v>
      </c>
      <c r="B263" s="5">
        <v>13492.96</v>
      </c>
      <c r="C263" s="35">
        <f t="shared" si="4"/>
        <v>-6.7836144585697866E-4</v>
      </c>
      <c r="D263" s="5">
        <v>193.97</v>
      </c>
      <c r="E263" s="33">
        <f t="shared" si="4"/>
        <v>1.5969095473442607E-3</v>
      </c>
      <c r="F263" s="2"/>
    </row>
    <row r="264" spans="1:6" ht="17" x14ac:dyDescent="0.2">
      <c r="A264" s="28" t="s">
        <v>248</v>
      </c>
      <c r="B264" s="5">
        <v>13483.81</v>
      </c>
      <c r="C264" s="35">
        <f t="shared" si="4"/>
        <v>-1.2957253272567471E-3</v>
      </c>
      <c r="D264" s="5">
        <v>194.28</v>
      </c>
      <c r="E264" s="33">
        <f t="shared" si="4"/>
        <v>-4.3330306110620498E-3</v>
      </c>
      <c r="F264" s="2"/>
    </row>
    <row r="265" spans="1:6" ht="17" x14ac:dyDescent="0.2">
      <c r="A265" s="28" t="s">
        <v>249</v>
      </c>
      <c r="B265" s="5">
        <v>13466.35</v>
      </c>
      <c r="C265" s="35">
        <f t="shared" si="4"/>
        <v>-3.5000119417265552E-3</v>
      </c>
      <c r="D265" s="5">
        <v>193.44</v>
      </c>
      <c r="E265" s="33">
        <f t="shared" si="4"/>
        <v>3.5606508708019291E-3</v>
      </c>
      <c r="F265" s="2"/>
    </row>
    <row r="266" spans="1:6" ht="17" x14ac:dyDescent="0.2">
      <c r="A266" s="28" t="s">
        <v>250</v>
      </c>
      <c r="B266" s="5">
        <v>13419.3</v>
      </c>
      <c r="C266" s="35">
        <f t="shared" si="4"/>
        <v>-9.6027252873298607E-4</v>
      </c>
      <c r="D266" s="5">
        <v>194.13</v>
      </c>
      <c r="E266" s="33">
        <f t="shared" si="4"/>
        <v>-9.2114085389800593E-3</v>
      </c>
      <c r="F266" s="2"/>
    </row>
    <row r="267" spans="1:6" ht="17" x14ac:dyDescent="0.2">
      <c r="A267" s="28" t="s">
        <v>251</v>
      </c>
      <c r="B267" s="5">
        <v>13406.42</v>
      </c>
      <c r="C267" s="35">
        <f t="shared" si="4"/>
        <v>2.5723204202083849E-3</v>
      </c>
      <c r="D267" s="5">
        <v>192.35</v>
      </c>
      <c r="E267" s="33">
        <f t="shared" si="4"/>
        <v>4.0986853404678669E-3</v>
      </c>
      <c r="F267" s="2"/>
    </row>
    <row r="268" spans="1:6" ht="17" x14ac:dyDescent="0.2">
      <c r="A268" s="28" t="s">
        <v>252</v>
      </c>
      <c r="B268" s="5">
        <v>13440.95</v>
      </c>
      <c r="C268" s="35">
        <f t="shared" si="4"/>
        <v>6.8170016615329843E-3</v>
      </c>
      <c r="D268" s="5">
        <v>193.14</v>
      </c>
      <c r="E268" s="33">
        <f t="shared" si="4"/>
        <v>-6.4930233571214302E-3</v>
      </c>
      <c r="F268" s="2"/>
    </row>
    <row r="269" spans="1:6" ht="17" x14ac:dyDescent="0.2">
      <c r="A269" s="28" t="s">
        <v>253</v>
      </c>
      <c r="B269" s="5">
        <v>13532.89</v>
      </c>
      <c r="C269" s="35">
        <f t="shared" si="4"/>
        <v>1.9798770705641289E-3</v>
      </c>
      <c r="D269" s="5">
        <v>191.89</v>
      </c>
      <c r="E269" s="33">
        <f t="shared" si="4"/>
        <v>1.0987412944960084E-2</v>
      </c>
      <c r="F269" s="2"/>
    </row>
    <row r="270" spans="1:6" ht="17" x14ac:dyDescent="0.2">
      <c r="A270" s="28" t="s">
        <v>254</v>
      </c>
      <c r="B270" s="5">
        <v>13559.71</v>
      </c>
      <c r="C270" s="35">
        <f t="shared" si="4"/>
        <v>3.527034100633486E-3</v>
      </c>
      <c r="D270" s="5">
        <v>194.01</v>
      </c>
      <c r="E270" s="33">
        <f t="shared" si="4"/>
        <v>1.1734397155804821E-2</v>
      </c>
      <c r="F270" s="2"/>
    </row>
    <row r="271" spans="1:6" ht="17" x14ac:dyDescent="0.2">
      <c r="A271" s="28" t="s">
        <v>255</v>
      </c>
      <c r="B271" s="5">
        <v>13607.62</v>
      </c>
      <c r="C271" s="35">
        <f t="shared" si="4"/>
        <v>-4.5969506606677868E-3</v>
      </c>
      <c r="D271" s="5">
        <v>196.3</v>
      </c>
      <c r="E271" s="33">
        <f t="shared" si="4"/>
        <v>-9.3147712745480504E-3</v>
      </c>
      <c r="F271" s="2"/>
    </row>
    <row r="272" spans="1:6" ht="17" x14ac:dyDescent="0.2">
      <c r="A272" s="28" t="s">
        <v>256</v>
      </c>
      <c r="B272" s="5">
        <v>13545.21</v>
      </c>
      <c r="C272" s="35">
        <f t="shared" si="4"/>
        <v>-7.1832496435000337E-3</v>
      </c>
      <c r="D272" s="5">
        <v>194.48</v>
      </c>
      <c r="E272" s="33">
        <f t="shared" si="4"/>
        <v>3.592879705447416E-3</v>
      </c>
      <c r="F272" s="2"/>
    </row>
    <row r="273" spans="1:6" ht="16" x14ac:dyDescent="0.2">
      <c r="A273" s="28">
        <v>43508</v>
      </c>
      <c r="B273" s="5">
        <v>13448.26</v>
      </c>
      <c r="C273" s="35">
        <f t="shared" si="4"/>
        <v>-6.1288270802162259E-3</v>
      </c>
      <c r="D273" s="5">
        <v>195.18</v>
      </c>
      <c r="E273" s="33">
        <f t="shared" si="4"/>
        <v>-1.0610452364093526E-2</v>
      </c>
      <c r="F273" s="2"/>
    </row>
    <row r="274" spans="1:6" ht="16" x14ac:dyDescent="0.2">
      <c r="A274" s="28">
        <v>43536</v>
      </c>
      <c r="B274" s="5">
        <v>13366.09</v>
      </c>
      <c r="C274" s="35">
        <f t="shared" si="4"/>
        <v>6.8505930371358659E-3</v>
      </c>
      <c r="D274" s="5">
        <v>193.12</v>
      </c>
      <c r="E274" s="33">
        <f t="shared" si="4"/>
        <v>6.1430645137141582E-3</v>
      </c>
      <c r="F274" s="2"/>
    </row>
    <row r="275" spans="1:6" ht="16" x14ac:dyDescent="0.2">
      <c r="A275" s="28">
        <v>43567</v>
      </c>
      <c r="B275" s="5">
        <v>13457.97</v>
      </c>
      <c r="C275" s="35">
        <f t="shared" si="4"/>
        <v>1.806218468825449E-3</v>
      </c>
      <c r="D275" s="5">
        <v>194.31</v>
      </c>
      <c r="E275" s="33">
        <f t="shared" si="4"/>
        <v>-5.1477402557509322E-4</v>
      </c>
      <c r="F275" s="2"/>
    </row>
    <row r="276" spans="1:6" ht="16" x14ac:dyDescent="0.2">
      <c r="A276" s="28">
        <v>43597</v>
      </c>
      <c r="B276" s="5">
        <v>13482.3</v>
      </c>
      <c r="C276" s="35">
        <f t="shared" si="4"/>
        <v>7.8306783564112692E-3</v>
      </c>
      <c r="D276" s="5">
        <v>194.21</v>
      </c>
      <c r="E276" s="33">
        <f t="shared" si="4"/>
        <v>5.8527736637188355E-3</v>
      </c>
      <c r="F276" s="2"/>
    </row>
    <row r="277" spans="1:6" ht="16" x14ac:dyDescent="0.2">
      <c r="A277" s="28">
        <v>43628</v>
      </c>
      <c r="B277" s="5">
        <v>13588.29</v>
      </c>
      <c r="C277" s="35">
        <f t="shared" si="4"/>
        <v>-2.4477453481335232E-3</v>
      </c>
      <c r="D277" s="5">
        <v>195.35</v>
      </c>
      <c r="E277" s="33">
        <f t="shared" si="4"/>
        <v>-3.4356365358254592E-3</v>
      </c>
      <c r="F277" s="2"/>
    </row>
    <row r="278" spans="1:6" ht="16" x14ac:dyDescent="0.2">
      <c r="A278" s="28">
        <v>43720</v>
      </c>
      <c r="B278" s="5">
        <v>13555.07</v>
      </c>
      <c r="C278" s="35">
        <f t="shared" si="4"/>
        <v>-7.2028513415389739E-4</v>
      </c>
      <c r="D278" s="5">
        <v>194.68</v>
      </c>
      <c r="E278" s="33">
        <f t="shared" si="4"/>
        <v>1.3859304633525582E-3</v>
      </c>
      <c r="F278" s="2"/>
    </row>
    <row r="279" spans="1:6" ht="16" x14ac:dyDescent="0.2">
      <c r="A279" s="28">
        <v>43750</v>
      </c>
      <c r="B279" s="5">
        <v>13545.31</v>
      </c>
      <c r="C279" s="35">
        <f t="shared" si="4"/>
        <v>2.5518691477852684E-3</v>
      </c>
      <c r="D279" s="5">
        <v>194.95</v>
      </c>
      <c r="E279" s="33">
        <f t="shared" si="4"/>
        <v>-1.1804861893889296E-3</v>
      </c>
      <c r="F279" s="2"/>
    </row>
    <row r="280" spans="1:6" ht="16" x14ac:dyDescent="0.2">
      <c r="A280" s="28">
        <v>43781</v>
      </c>
      <c r="B280" s="5">
        <v>13579.92</v>
      </c>
      <c r="C280" s="35">
        <f t="shared" si="4"/>
        <v>8.6145327697799701E-3</v>
      </c>
      <c r="D280" s="5">
        <v>194.72</v>
      </c>
      <c r="E280" s="33">
        <f t="shared" si="4"/>
        <v>8.1324131807241073E-3</v>
      </c>
      <c r="F280" s="2"/>
    </row>
    <row r="281" spans="1:6" ht="16" x14ac:dyDescent="0.2">
      <c r="A281" s="28">
        <v>43811</v>
      </c>
      <c r="B281" s="5">
        <v>13697.41</v>
      </c>
      <c r="C281" s="35">
        <f t="shared" si="4"/>
        <v>-5.1104682459168771E-6</v>
      </c>
      <c r="D281" s="5">
        <v>196.31</v>
      </c>
      <c r="E281" s="33">
        <f t="shared" si="4"/>
        <v>4.1176379252130246E-3</v>
      </c>
      <c r="F281" s="2"/>
    </row>
    <row r="282" spans="1:6" ht="17" x14ac:dyDescent="0.2">
      <c r="A282" s="28" t="s">
        <v>257</v>
      </c>
      <c r="B282" s="5">
        <v>13697.34</v>
      </c>
      <c r="C282" s="35">
        <f t="shared" si="4"/>
        <v>7.1154277164957591E-3</v>
      </c>
      <c r="D282" s="5">
        <v>197.12</v>
      </c>
      <c r="E282" s="33">
        <f t="shared" si="4"/>
        <v>3.8481060143533696E-3</v>
      </c>
      <c r="F282" s="2"/>
    </row>
    <row r="283" spans="1:6" ht="17" x14ac:dyDescent="0.2">
      <c r="A283" s="28" t="s">
        <v>258</v>
      </c>
      <c r="B283" s="5">
        <v>13795.15</v>
      </c>
      <c r="C283" s="35">
        <f t="shared" si="4"/>
        <v>1.4497743787700301E-5</v>
      </c>
      <c r="D283" s="5">
        <v>197.88</v>
      </c>
      <c r="E283" s="33">
        <f t="shared" si="4"/>
        <v>-6.8965790590604925E-3</v>
      </c>
      <c r="F283" s="2"/>
    </row>
    <row r="284" spans="1:6" ht="17" x14ac:dyDescent="0.2">
      <c r="A284" s="28" t="s">
        <v>259</v>
      </c>
      <c r="B284" s="5">
        <v>13795.35</v>
      </c>
      <c r="C284" s="35">
        <f t="shared" si="4"/>
        <v>2.7976528889617214E-4</v>
      </c>
      <c r="D284" s="5">
        <v>196.52</v>
      </c>
      <c r="E284" s="33">
        <f t="shared" si="4"/>
        <v>-4.5390872272266236E-3</v>
      </c>
      <c r="F284" s="2"/>
    </row>
    <row r="285" spans="1:6" ht="17" x14ac:dyDescent="0.2">
      <c r="A285" s="28" t="s">
        <v>260</v>
      </c>
      <c r="B285" s="5">
        <v>13799.21</v>
      </c>
      <c r="C285" s="35">
        <f t="shared" si="4"/>
        <v>2.3495462274532031E-3</v>
      </c>
      <c r="D285" s="5">
        <v>195.63</v>
      </c>
      <c r="E285" s="33">
        <f t="shared" si="4"/>
        <v>7.2831308211078749E-3</v>
      </c>
      <c r="F285" s="2"/>
    </row>
    <row r="286" spans="1:6" ht="17" x14ac:dyDescent="0.2">
      <c r="A286" s="28" t="s">
        <v>261</v>
      </c>
      <c r="B286" s="5">
        <v>13831.67</v>
      </c>
      <c r="C286" s="35">
        <f t="shared" si="4"/>
        <v>4.1542692529237257E-3</v>
      </c>
      <c r="D286" s="5">
        <v>197.06</v>
      </c>
      <c r="E286" s="33">
        <f t="shared" si="4"/>
        <v>4.0588534296404077E-4</v>
      </c>
      <c r="F286" s="2"/>
    </row>
    <row r="287" spans="1:6" ht="17" x14ac:dyDescent="0.2">
      <c r="A287" s="28" t="s">
        <v>262</v>
      </c>
      <c r="B287" s="5">
        <v>13889.25</v>
      </c>
      <c r="C287" s="35">
        <f t="shared" si="4"/>
        <v>7.7296108383961837E-4</v>
      </c>
      <c r="D287" s="5">
        <v>197.14</v>
      </c>
      <c r="E287" s="33">
        <f t="shared" si="4"/>
        <v>-4.7795891060298246E-3</v>
      </c>
      <c r="F287" s="2"/>
    </row>
    <row r="288" spans="1:6" ht="17" x14ac:dyDescent="0.2">
      <c r="A288" s="28" t="s">
        <v>263</v>
      </c>
      <c r="B288" s="5">
        <v>13899.99</v>
      </c>
      <c r="C288" s="35">
        <f t="shared" si="4"/>
        <v>-3.4898200146749048E-4</v>
      </c>
      <c r="D288" s="5">
        <v>196.2</v>
      </c>
      <c r="E288" s="33">
        <f t="shared" si="4"/>
        <v>2.3926501092992325E-3</v>
      </c>
      <c r="F288" s="2"/>
    </row>
    <row r="289" spans="1:6" ht="17" x14ac:dyDescent="0.2">
      <c r="A289" s="28" t="s">
        <v>264</v>
      </c>
      <c r="B289" s="5">
        <v>13895.14</v>
      </c>
      <c r="C289" s="35">
        <f t="shared" si="4"/>
        <v>3.253395292865946E-3</v>
      </c>
      <c r="D289" s="5">
        <v>196.67</v>
      </c>
      <c r="E289" s="33">
        <f t="shared" si="4"/>
        <v>1.9810536537665513E-3</v>
      </c>
      <c r="F289" s="2"/>
    </row>
    <row r="290" spans="1:6" ht="17" x14ac:dyDescent="0.2">
      <c r="A290" s="28" t="s">
        <v>265</v>
      </c>
      <c r="B290" s="5">
        <v>13940.42</v>
      </c>
      <c r="C290" s="35">
        <f t="shared" si="4"/>
        <v>2.6681432463426802E-4</v>
      </c>
      <c r="D290" s="5">
        <v>197.06</v>
      </c>
      <c r="E290" s="33">
        <f t="shared" si="4"/>
        <v>5.6169972847923688E-3</v>
      </c>
      <c r="F290" s="2"/>
    </row>
    <row r="291" spans="1:6" ht="17" x14ac:dyDescent="0.2">
      <c r="A291" s="28" t="s">
        <v>266</v>
      </c>
      <c r="B291" s="5">
        <v>13944.14</v>
      </c>
      <c r="C291" s="35">
        <f t="shared" si="4"/>
        <v>-4.8878092471760226E-3</v>
      </c>
      <c r="D291" s="5">
        <v>198.17</v>
      </c>
      <c r="E291" s="33">
        <f t="shared" si="4"/>
        <v>-6.3784766220420508E-3</v>
      </c>
      <c r="F291" s="2"/>
    </row>
    <row r="292" spans="1:6" ht="17" x14ac:dyDescent="0.2">
      <c r="A292" s="28" t="s">
        <v>267</v>
      </c>
      <c r="B292" s="5">
        <v>13876.15</v>
      </c>
      <c r="C292" s="35">
        <f t="shared" si="4"/>
        <v>2.6542720333697645E-3</v>
      </c>
      <c r="D292" s="5">
        <v>196.91</v>
      </c>
      <c r="E292" s="33">
        <f t="shared" si="4"/>
        <v>3.5486197636318551E-3</v>
      </c>
      <c r="F292" s="2"/>
    </row>
    <row r="293" spans="1:6" ht="17" x14ac:dyDescent="0.2">
      <c r="A293" s="28" t="s">
        <v>268</v>
      </c>
      <c r="B293" s="5">
        <v>13913.03</v>
      </c>
      <c r="C293" s="35">
        <f t="shared" si="4"/>
        <v>6.409359829255834E-3</v>
      </c>
      <c r="D293" s="5">
        <v>197.61</v>
      </c>
      <c r="E293" s="33">
        <f t="shared" si="4"/>
        <v>1.5964194459949788E-2</v>
      </c>
      <c r="F293" s="2"/>
    </row>
    <row r="294" spans="1:6" ht="16" x14ac:dyDescent="0.2">
      <c r="A294" s="28">
        <v>43862</v>
      </c>
      <c r="B294" s="5">
        <v>14002.49</v>
      </c>
      <c r="C294" s="35">
        <f t="shared" si="4"/>
        <v>-6.1204637838301323E-3</v>
      </c>
      <c r="D294" s="5">
        <v>200.79</v>
      </c>
      <c r="E294" s="33">
        <f t="shared" si="4"/>
        <v>-3.5422992112970064E-3</v>
      </c>
      <c r="F294" s="2"/>
    </row>
    <row r="295" spans="1:6" ht="16" x14ac:dyDescent="0.2">
      <c r="A295" s="28">
        <v>43891</v>
      </c>
      <c r="B295" s="5">
        <v>13917.05</v>
      </c>
      <c r="C295" s="35">
        <f t="shared" si="4"/>
        <v>1.7768146575658506E-3</v>
      </c>
      <c r="D295" s="5">
        <v>200.08</v>
      </c>
      <c r="E295" s="33">
        <f t="shared" si="4"/>
        <v>1.1182741221739789E-2</v>
      </c>
      <c r="F295" s="2"/>
    </row>
    <row r="296" spans="1:6" ht="16" x14ac:dyDescent="0.2">
      <c r="A296" s="28">
        <v>43983</v>
      </c>
      <c r="B296" s="5">
        <v>13941.8</v>
      </c>
      <c r="C296" s="35">
        <f t="shared" si="4"/>
        <v>-3.1141986896567886E-3</v>
      </c>
      <c r="D296" s="5">
        <v>202.33</v>
      </c>
      <c r="E296" s="33">
        <f t="shared" si="4"/>
        <v>1.481628086134279E-3</v>
      </c>
      <c r="F296" s="2"/>
    </row>
    <row r="297" spans="1:6" ht="16" x14ac:dyDescent="0.2">
      <c r="A297" s="28">
        <v>44013</v>
      </c>
      <c r="B297" s="5">
        <v>13898.45</v>
      </c>
      <c r="C297" s="35">
        <f t="shared" si="4"/>
        <v>2.5861504183684048E-3</v>
      </c>
      <c r="D297" s="5">
        <v>202.63</v>
      </c>
      <c r="E297" s="33">
        <f t="shared" si="4"/>
        <v>1.6057524242817145E-2</v>
      </c>
      <c r="F297" s="2"/>
    </row>
    <row r="298" spans="1:6" ht="16" x14ac:dyDescent="0.2">
      <c r="A298" s="28">
        <v>44044</v>
      </c>
      <c r="B298" s="5">
        <v>13934.44</v>
      </c>
      <c r="C298" s="35">
        <f t="shared" si="4"/>
        <v>4.5259848369578748E-3</v>
      </c>
      <c r="D298" s="5">
        <v>205.91</v>
      </c>
      <c r="E298" s="33">
        <f t="shared" si="4"/>
        <v>1.1780177748407894E-2</v>
      </c>
      <c r="F298" s="2"/>
    </row>
    <row r="299" spans="1:6" ht="16" x14ac:dyDescent="0.2">
      <c r="A299" s="28">
        <v>44075</v>
      </c>
      <c r="B299" s="5">
        <v>13997.65</v>
      </c>
      <c r="C299" s="35">
        <f t="shared" si="4"/>
        <v>-2.8387870952233385E-3</v>
      </c>
      <c r="D299" s="5">
        <v>208.35</v>
      </c>
      <c r="E299" s="33">
        <f t="shared" si="4"/>
        <v>-5.1970666996492554E-3</v>
      </c>
      <c r="F299" s="2"/>
    </row>
    <row r="300" spans="1:6" ht="16" x14ac:dyDescent="0.2">
      <c r="A300" s="28">
        <v>44105</v>
      </c>
      <c r="B300" s="5">
        <v>13957.97</v>
      </c>
      <c r="C300" s="35">
        <f t="shared" si="4"/>
        <v>6.0484559384512693E-3</v>
      </c>
      <c r="D300" s="5">
        <v>207.27</v>
      </c>
      <c r="E300" s="33">
        <f t="shared" si="4"/>
        <v>-3.6734537901130793E-3</v>
      </c>
      <c r="F300" s="2"/>
    </row>
    <row r="301" spans="1:6" ht="17" x14ac:dyDescent="0.2">
      <c r="A301" s="28" t="s">
        <v>269</v>
      </c>
      <c r="B301" s="5">
        <v>14042.65</v>
      </c>
      <c r="C301" s="35">
        <f t="shared" si="4"/>
        <v>-3.9316547858270212E-4</v>
      </c>
      <c r="D301" s="5">
        <v>206.51</v>
      </c>
      <c r="E301" s="33">
        <f t="shared" si="4"/>
        <v>3.9146559428049343E-3</v>
      </c>
      <c r="F301" s="2"/>
    </row>
    <row r="302" spans="1:6" ht="17" x14ac:dyDescent="0.2">
      <c r="A302" s="28" t="s">
        <v>270</v>
      </c>
      <c r="B302" s="5">
        <v>14037.13</v>
      </c>
      <c r="C302" s="35">
        <f t="shared" si="4"/>
        <v>1.1463008493279858E-3</v>
      </c>
      <c r="D302" s="5">
        <v>207.32</v>
      </c>
      <c r="E302" s="33">
        <f t="shared" si="4"/>
        <v>1.1748199089193001E-2</v>
      </c>
      <c r="F302" s="2"/>
    </row>
    <row r="303" spans="1:6" ht="17" x14ac:dyDescent="0.2">
      <c r="A303" s="28" t="s">
        <v>271</v>
      </c>
      <c r="B303" s="5">
        <v>14053.23</v>
      </c>
      <c r="C303" s="35">
        <f t="shared" si="4"/>
        <v>6.2812739658841821E-3</v>
      </c>
      <c r="D303" s="5">
        <v>209.77</v>
      </c>
      <c r="E303" s="33">
        <f t="shared" si="4"/>
        <v>5.1352877818704457E-3</v>
      </c>
      <c r="F303" s="2"/>
    </row>
    <row r="304" spans="1:6" ht="17" x14ac:dyDescent="0.2">
      <c r="A304" s="28" t="s">
        <v>272</v>
      </c>
      <c r="B304" s="5">
        <v>14141.78</v>
      </c>
      <c r="C304" s="35">
        <f t="shared" si="4"/>
        <v>2.9246290393611929E-3</v>
      </c>
      <c r="D304" s="5">
        <v>210.85</v>
      </c>
      <c r="E304" s="33">
        <f t="shared" si="4"/>
        <v>5.3449504065401499E-3</v>
      </c>
      <c r="F304" s="2"/>
    </row>
    <row r="305" spans="1:6" ht="17" x14ac:dyDescent="0.2">
      <c r="A305" s="28" t="s">
        <v>273</v>
      </c>
      <c r="B305" s="5">
        <v>14183.2</v>
      </c>
      <c r="C305" s="35">
        <f t="shared" si="4"/>
        <v>-5.1758171727591673E-3</v>
      </c>
      <c r="D305" s="5">
        <v>211.98</v>
      </c>
      <c r="E305" s="33">
        <f t="shared" si="4"/>
        <v>-3.8757906436934775E-3</v>
      </c>
      <c r="F305" s="2"/>
    </row>
    <row r="306" spans="1:6" ht="17" x14ac:dyDescent="0.2">
      <c r="A306" s="28" t="s">
        <v>274</v>
      </c>
      <c r="B306" s="5">
        <v>14109.98</v>
      </c>
      <c r="C306" s="35">
        <f t="shared" si="4"/>
        <v>1.8426504118096432E-5</v>
      </c>
      <c r="D306" s="5">
        <v>211.16</v>
      </c>
      <c r="E306" s="33">
        <f t="shared" si="4"/>
        <v>1.3251303406178749E-3</v>
      </c>
      <c r="F306" s="2"/>
    </row>
    <row r="307" spans="1:6" ht="17" x14ac:dyDescent="0.2">
      <c r="A307" s="28" t="s">
        <v>275</v>
      </c>
      <c r="B307" s="5">
        <v>14110.24</v>
      </c>
      <c r="C307" s="35">
        <f t="shared" si="4"/>
        <v>-5.8130716347015721E-4</v>
      </c>
      <c r="D307" s="5">
        <v>211.44</v>
      </c>
      <c r="E307" s="33">
        <f t="shared" si="4"/>
        <v>9.3207848923855252E-3</v>
      </c>
      <c r="F307" s="2"/>
    </row>
    <row r="308" spans="1:6" ht="17" x14ac:dyDescent="0.2">
      <c r="A308" s="28" t="s">
        <v>276</v>
      </c>
      <c r="B308" s="5">
        <v>14102.04</v>
      </c>
      <c r="C308" s="35">
        <f t="shared" si="4"/>
        <v>-8.8011790135631429E-3</v>
      </c>
      <c r="D308" s="5">
        <v>213.42</v>
      </c>
      <c r="E308" s="33">
        <f t="shared" si="4"/>
        <v>-1.0267127349686156E-2</v>
      </c>
      <c r="F308" s="2"/>
    </row>
    <row r="309" spans="1:6" ht="17" x14ac:dyDescent="0.2">
      <c r="A309" s="28" t="s">
        <v>277</v>
      </c>
      <c r="B309" s="5">
        <v>13978.47</v>
      </c>
      <c r="C309" s="35">
        <f t="shared" si="4"/>
        <v>-1.5055025094214969E-2</v>
      </c>
      <c r="D309" s="5">
        <v>211.24</v>
      </c>
      <c r="E309" s="33">
        <f t="shared" si="4"/>
        <v>-9.0352034119947078E-3</v>
      </c>
      <c r="F309" s="2"/>
    </row>
    <row r="310" spans="1:6" ht="17" x14ac:dyDescent="0.2">
      <c r="A310" s="28" t="s">
        <v>278</v>
      </c>
      <c r="B310" s="5">
        <v>13769.6</v>
      </c>
      <c r="C310" s="35">
        <f t="shared" si="4"/>
        <v>7.8134863883505545E-3</v>
      </c>
      <c r="D310" s="5">
        <v>209.34</v>
      </c>
      <c r="E310" s="33">
        <f t="shared" si="4"/>
        <v>5.0032267901904959E-3</v>
      </c>
      <c r="F310" s="2"/>
    </row>
    <row r="311" spans="1:6" ht="17" x14ac:dyDescent="0.2">
      <c r="A311" s="28" t="s">
        <v>279</v>
      </c>
      <c r="B311" s="5">
        <v>13877.61</v>
      </c>
      <c r="C311" s="35">
        <f t="shared" si="4"/>
        <v>-2.43854872869953E-3</v>
      </c>
      <c r="D311" s="5">
        <v>210.39</v>
      </c>
      <c r="E311" s="33">
        <f t="shared" si="4"/>
        <v>1.9067027742408094E-2</v>
      </c>
      <c r="F311" s="2"/>
    </row>
    <row r="312" spans="1:6" ht="17" x14ac:dyDescent="0.2">
      <c r="A312" s="28" t="s">
        <v>280</v>
      </c>
      <c r="B312" s="5">
        <v>13843.81</v>
      </c>
      <c r="C312" s="35">
        <f t="shared" si="4"/>
        <v>1.3073109843535491E-3</v>
      </c>
      <c r="D312" s="5">
        <v>214.44</v>
      </c>
      <c r="E312" s="33">
        <f t="shared" si="4"/>
        <v>8.0814150287205067E-3</v>
      </c>
      <c r="F312" s="2"/>
    </row>
    <row r="313" spans="1:6" ht="17" x14ac:dyDescent="0.2">
      <c r="A313" s="28" t="s">
        <v>281</v>
      </c>
      <c r="B313" s="5">
        <v>13861.92</v>
      </c>
      <c r="C313" s="35">
        <f t="shared" si="4"/>
        <v>-1.8039491927609674E-2</v>
      </c>
      <c r="D313" s="5">
        <v>216.18</v>
      </c>
      <c r="E313" s="33">
        <f t="shared" si="4"/>
        <v>-1.0275575709197682E-2</v>
      </c>
      <c r="F313" s="2"/>
    </row>
    <row r="314" spans="1:6" ht="17" x14ac:dyDescent="0.2">
      <c r="A314" s="28" t="s">
        <v>282</v>
      </c>
      <c r="B314" s="5">
        <v>13614.1</v>
      </c>
      <c r="C314" s="35">
        <f t="shared" si="4"/>
        <v>4.6768334719562432E-3</v>
      </c>
      <c r="D314" s="5">
        <v>213.97</v>
      </c>
      <c r="E314" s="33">
        <f t="shared" si="4"/>
        <v>5.6390688869036865E-3</v>
      </c>
      <c r="F314" s="2"/>
    </row>
    <row r="315" spans="1:6" ht="16" x14ac:dyDescent="0.2">
      <c r="A315" s="28">
        <v>43892</v>
      </c>
      <c r="B315" s="5">
        <v>13677.92</v>
      </c>
      <c r="C315" s="35">
        <f t="shared" si="4"/>
        <v>1.3429025125759608E-2</v>
      </c>
      <c r="D315" s="5">
        <v>215.18</v>
      </c>
      <c r="E315" s="33">
        <f t="shared" si="4"/>
        <v>-2.6058646667816987E-3</v>
      </c>
      <c r="F315" s="2"/>
    </row>
    <row r="316" spans="1:6" ht="16" x14ac:dyDescent="0.2">
      <c r="A316" s="28">
        <v>43923</v>
      </c>
      <c r="B316" s="5">
        <v>13862.84</v>
      </c>
      <c r="C316" s="35">
        <f t="shared" si="4"/>
        <v>1.1619590207994079E-2</v>
      </c>
      <c r="D316" s="5">
        <v>214.62</v>
      </c>
      <c r="E316" s="33">
        <f t="shared" si="4"/>
        <v>-1.1655284659370935E-3</v>
      </c>
      <c r="F316" s="2"/>
    </row>
    <row r="317" spans="1:6" ht="16" x14ac:dyDescent="0.2">
      <c r="A317" s="28">
        <v>43953</v>
      </c>
      <c r="B317" s="5">
        <v>14024.86</v>
      </c>
      <c r="C317" s="35">
        <f t="shared" si="4"/>
        <v>7.1917810098476309E-4</v>
      </c>
      <c r="D317" s="5">
        <v>214.37</v>
      </c>
      <c r="E317" s="33">
        <f t="shared" si="4"/>
        <v>-7.0218432884576742E-3</v>
      </c>
      <c r="F317" s="2"/>
    </row>
    <row r="318" spans="1:6" ht="16" x14ac:dyDescent="0.2">
      <c r="A318" s="28">
        <v>43984</v>
      </c>
      <c r="B318" s="5">
        <v>14034.95</v>
      </c>
      <c r="C318" s="35">
        <f t="shared" si="4"/>
        <v>-7.3673191983498754E-3</v>
      </c>
      <c r="D318" s="5">
        <v>212.87</v>
      </c>
      <c r="E318" s="33">
        <f t="shared" si="4"/>
        <v>-5.936692897906326E-3</v>
      </c>
      <c r="F318" s="2"/>
    </row>
    <row r="319" spans="1:6" ht="16" x14ac:dyDescent="0.2">
      <c r="A319" s="28">
        <v>44014</v>
      </c>
      <c r="B319" s="5">
        <v>13931.93</v>
      </c>
      <c r="C319" s="35">
        <f t="shared" si="4"/>
        <v>3.7648151800002694E-3</v>
      </c>
      <c r="D319" s="5">
        <v>211.61</v>
      </c>
      <c r="E319" s="33">
        <f t="shared" si="4"/>
        <v>7.5326376602333767E-3</v>
      </c>
      <c r="F319" s="2"/>
    </row>
    <row r="320" spans="1:6" ht="16" x14ac:dyDescent="0.2">
      <c r="A320" s="28">
        <v>44106</v>
      </c>
      <c r="B320" s="5">
        <v>13984.48</v>
      </c>
      <c r="C320" s="35">
        <f t="shared" si="4"/>
        <v>4.9646018165070416E-3</v>
      </c>
      <c r="D320" s="5">
        <v>213.21</v>
      </c>
      <c r="E320" s="33">
        <f t="shared" si="4"/>
        <v>1.1750030275598178E-2</v>
      </c>
      <c r="F320" s="2"/>
    </row>
    <row r="321" spans="1:6" ht="16" x14ac:dyDescent="0.2">
      <c r="A321" s="28">
        <v>44137</v>
      </c>
      <c r="B321" s="5">
        <v>14054.08</v>
      </c>
      <c r="C321" s="35">
        <f t="shared" si="4"/>
        <v>5.8813140731928115E-3</v>
      </c>
      <c r="D321" s="5">
        <v>215.73</v>
      </c>
      <c r="E321" s="33">
        <f t="shared" si="4"/>
        <v>7.9872997870911178E-3</v>
      </c>
      <c r="F321" s="2"/>
    </row>
    <row r="322" spans="1:6" ht="16" x14ac:dyDescent="0.2">
      <c r="A322" s="28">
        <v>44167</v>
      </c>
      <c r="B322" s="5">
        <v>14136.98</v>
      </c>
      <c r="C322" s="35">
        <f t="shared" si="4"/>
        <v>-2.6873491967407404E-3</v>
      </c>
      <c r="D322" s="5">
        <v>217.46</v>
      </c>
      <c r="E322" s="33">
        <f t="shared" si="4"/>
        <v>-1.8395879374910606E-4</v>
      </c>
      <c r="F322" s="2"/>
    </row>
    <row r="323" spans="1:6" ht="17" x14ac:dyDescent="0.2">
      <c r="A323" s="28" t="s">
        <v>283</v>
      </c>
      <c r="B323" s="5">
        <v>14099.04</v>
      </c>
      <c r="C323" s="35">
        <f t="shared" si="4"/>
        <v>-1.2058285510718747E-4</v>
      </c>
      <c r="D323" s="5">
        <v>217.42</v>
      </c>
      <c r="E323" s="33">
        <f t="shared" si="4"/>
        <v>-1.5189526751901994E-3</v>
      </c>
      <c r="F323" s="2"/>
    </row>
    <row r="324" spans="1:6" ht="17" x14ac:dyDescent="0.2">
      <c r="A324" s="28" t="s">
        <v>284</v>
      </c>
      <c r="B324" s="5">
        <v>14097.34</v>
      </c>
      <c r="C324" s="35">
        <f t="shared" si="4"/>
        <v>-4.146243813728745E-3</v>
      </c>
      <c r="D324" s="5">
        <v>217.09</v>
      </c>
      <c r="E324" s="33">
        <f t="shared" si="4"/>
        <v>-4.3394029870231776E-3</v>
      </c>
      <c r="F324" s="2"/>
    </row>
    <row r="325" spans="1:6" ht="17" x14ac:dyDescent="0.2">
      <c r="A325" s="28" t="s">
        <v>285</v>
      </c>
      <c r="B325" s="5">
        <v>14039.01</v>
      </c>
      <c r="C325" s="35">
        <f t="shared" ref="C325:E388" si="5">LN(B326)-LN(B325)</f>
        <v>3.4217313111604142E-3</v>
      </c>
      <c r="D325" s="5">
        <v>216.15</v>
      </c>
      <c r="E325" s="33">
        <f t="shared" si="5"/>
        <v>-2.4086351910659332E-3</v>
      </c>
      <c r="F325" s="2"/>
    </row>
    <row r="326" spans="1:6" ht="17" x14ac:dyDescent="0.2">
      <c r="A326" s="28" t="s">
        <v>286</v>
      </c>
      <c r="B326" s="5">
        <v>14087.13</v>
      </c>
      <c r="C326" s="35">
        <f t="shared" si="5"/>
        <v>-1.8224706015317338E-3</v>
      </c>
      <c r="D326" s="5">
        <v>215.63</v>
      </c>
      <c r="E326" s="33">
        <f t="shared" si="5"/>
        <v>-2.5539239810976611E-3</v>
      </c>
      <c r="F326" s="2"/>
    </row>
    <row r="327" spans="1:6" ht="17" x14ac:dyDescent="0.2">
      <c r="A327" s="28" t="s">
        <v>287</v>
      </c>
      <c r="B327" s="5">
        <v>14061.48</v>
      </c>
      <c r="C327" s="35">
        <f t="shared" si="5"/>
        <v>-6.1133125635262076E-3</v>
      </c>
      <c r="D327" s="5">
        <v>215.08</v>
      </c>
      <c r="E327" s="33">
        <f t="shared" si="5"/>
        <v>3.6663227053086445E-3</v>
      </c>
      <c r="F327" s="2"/>
    </row>
    <row r="328" spans="1:6" ht="17" x14ac:dyDescent="0.2">
      <c r="A328" s="28" t="s">
        <v>288</v>
      </c>
      <c r="B328" s="5">
        <v>13975.78</v>
      </c>
      <c r="C328" s="35">
        <f t="shared" si="5"/>
        <v>-3.2111927108086746E-2</v>
      </c>
      <c r="D328" s="5">
        <v>215.87</v>
      </c>
      <c r="E328" s="33">
        <f t="shared" si="5"/>
        <v>-1.0945869550516463E-2</v>
      </c>
      <c r="F328" s="2"/>
    </row>
    <row r="329" spans="1:6" ht="17" x14ac:dyDescent="0.2">
      <c r="A329" s="28" t="s">
        <v>289</v>
      </c>
      <c r="B329" s="5">
        <v>13534.12</v>
      </c>
      <c r="C329" s="35">
        <f t="shared" si="5"/>
        <v>-2.9269065497066649E-2</v>
      </c>
      <c r="D329" s="5">
        <v>213.52</v>
      </c>
      <c r="E329" s="33">
        <f t="shared" si="5"/>
        <v>-6.6726435256327932E-3</v>
      </c>
      <c r="F329" s="2"/>
    </row>
    <row r="330" spans="1:6" ht="17" x14ac:dyDescent="0.2">
      <c r="A330" s="28" t="s">
        <v>290</v>
      </c>
      <c r="B330" s="5">
        <v>13143.73</v>
      </c>
      <c r="C330" s="35">
        <f t="shared" si="5"/>
        <v>-7.4157424419567519E-3</v>
      </c>
      <c r="D330" s="5">
        <v>212.1</v>
      </c>
      <c r="E330" s="33">
        <f t="shared" si="5"/>
        <v>-9.4742537196816912E-3</v>
      </c>
      <c r="F330" s="2"/>
    </row>
    <row r="331" spans="1:6" ht="17" x14ac:dyDescent="0.2">
      <c r="A331" s="28" t="s">
        <v>291</v>
      </c>
      <c r="B331" s="5">
        <v>13046.62</v>
      </c>
      <c r="C331" s="35">
        <f t="shared" si="5"/>
        <v>-3.9027578329246637E-2</v>
      </c>
      <c r="D331" s="5">
        <v>210.1</v>
      </c>
      <c r="E331" s="33">
        <f t="shared" si="5"/>
        <v>-4.4278699791878928E-2</v>
      </c>
      <c r="F331" s="2"/>
    </row>
    <row r="332" spans="1:6" ht="17" x14ac:dyDescent="0.2">
      <c r="A332" s="28" t="s">
        <v>292</v>
      </c>
      <c r="B332" s="5">
        <v>12547.25</v>
      </c>
      <c r="C332" s="35">
        <f t="shared" si="5"/>
        <v>-1.3340901692737717E-2</v>
      </c>
      <c r="D332" s="5">
        <v>201</v>
      </c>
      <c r="E332" s="33">
        <f t="shared" si="5"/>
        <v>-3.457084405271349E-2</v>
      </c>
      <c r="F332" s="2"/>
    </row>
    <row r="333" spans="1:6" ht="17" x14ac:dyDescent="0.2">
      <c r="A333" s="28" t="s">
        <v>293</v>
      </c>
      <c r="B333" s="5">
        <v>12380.97</v>
      </c>
      <c r="C333" s="35">
        <f t="shared" si="5"/>
        <v>3.5468885917843807E-2</v>
      </c>
      <c r="D333" s="5">
        <v>194.17</v>
      </c>
      <c r="E333" s="33">
        <f t="shared" si="5"/>
        <v>4.2252705642336963E-2</v>
      </c>
      <c r="F333" s="2"/>
    </row>
    <row r="334" spans="1:6" ht="16" x14ac:dyDescent="0.2">
      <c r="A334" s="28">
        <v>43864</v>
      </c>
      <c r="B334" s="5">
        <v>12827.99</v>
      </c>
      <c r="C334" s="35">
        <f t="shared" si="5"/>
        <v>-2.24874901514589E-2</v>
      </c>
      <c r="D334" s="5">
        <v>202.55</v>
      </c>
      <c r="E334" s="33">
        <f t="shared" si="5"/>
        <v>-1.5122409261729253E-2</v>
      </c>
      <c r="F334" s="2"/>
    </row>
    <row r="335" spans="1:6" ht="16" x14ac:dyDescent="0.2">
      <c r="A335" s="28">
        <v>43893</v>
      </c>
      <c r="B335" s="5">
        <v>12542.74</v>
      </c>
      <c r="C335" s="35">
        <f t="shared" si="5"/>
        <v>3.657320582725454E-2</v>
      </c>
      <c r="D335" s="5">
        <v>199.51</v>
      </c>
      <c r="E335" s="33">
        <f t="shared" si="5"/>
        <v>3.695104656863446E-2</v>
      </c>
      <c r="F335" s="2"/>
    </row>
    <row r="336" spans="1:6" ht="16" x14ac:dyDescent="0.2">
      <c r="A336" s="28">
        <v>43924</v>
      </c>
      <c r="B336" s="5">
        <v>13009.96</v>
      </c>
      <c r="C336" s="35">
        <f t="shared" si="5"/>
        <v>-3.2571731664916115E-2</v>
      </c>
      <c r="D336" s="5">
        <v>207.02</v>
      </c>
      <c r="E336" s="33">
        <f t="shared" si="5"/>
        <v>-4.2933519228669503E-2</v>
      </c>
      <c r="F336" s="2"/>
    </row>
    <row r="337" spans="1:6" ht="16" x14ac:dyDescent="0.2">
      <c r="A337" s="28">
        <v>43954</v>
      </c>
      <c r="B337" s="5">
        <v>12593.03</v>
      </c>
      <c r="C337" s="35">
        <f t="shared" si="5"/>
        <v>-1.9323064260790446E-2</v>
      </c>
      <c r="D337" s="5">
        <v>198.32</v>
      </c>
      <c r="E337" s="33">
        <f t="shared" si="5"/>
        <v>2.7191718249923724E-3</v>
      </c>
      <c r="F337" s="2"/>
    </row>
    <row r="338" spans="1:6" ht="16" x14ac:dyDescent="0.2">
      <c r="A338" s="28">
        <v>43985</v>
      </c>
      <c r="B338" s="5">
        <v>12352.03</v>
      </c>
      <c r="C338" s="35">
        <f t="shared" si="5"/>
        <v>-8.9156644023535847E-2</v>
      </c>
      <c r="D338" s="5">
        <v>198.86</v>
      </c>
      <c r="E338" s="33">
        <f t="shared" si="5"/>
        <v>-6.2241386187118053E-2</v>
      </c>
      <c r="F338" s="2"/>
    </row>
    <row r="339" spans="1:6" ht="16" x14ac:dyDescent="0.2">
      <c r="A339" s="28">
        <v>44077</v>
      </c>
      <c r="B339" s="5">
        <v>11298.43</v>
      </c>
      <c r="C339" s="35">
        <f t="shared" si="5"/>
        <v>4.2865251771010193E-2</v>
      </c>
      <c r="D339" s="5">
        <v>186.86</v>
      </c>
      <c r="E339" s="33">
        <f t="shared" si="5"/>
        <v>6.7257448068834158E-2</v>
      </c>
      <c r="F339" s="2"/>
    </row>
    <row r="340" spans="1:6" ht="16" x14ac:dyDescent="0.2">
      <c r="A340" s="28">
        <v>44107</v>
      </c>
      <c r="B340" s="5">
        <v>11793.27</v>
      </c>
      <c r="C340" s="35">
        <f t="shared" si="5"/>
        <v>-5.3644988577149277E-2</v>
      </c>
      <c r="D340" s="5">
        <v>199.86</v>
      </c>
      <c r="E340" s="33">
        <f t="shared" si="5"/>
        <v>-5.9846254753640693E-2</v>
      </c>
      <c r="F340" s="2"/>
    </row>
    <row r="341" spans="1:6" ht="16" x14ac:dyDescent="0.2">
      <c r="A341" s="28">
        <v>44138</v>
      </c>
      <c r="B341" s="5">
        <v>11177.29</v>
      </c>
      <c r="C341" s="35">
        <f t="shared" si="5"/>
        <v>-0.10524133266850733</v>
      </c>
      <c r="D341" s="5">
        <v>188.25</v>
      </c>
      <c r="E341" s="33">
        <f t="shared" si="5"/>
        <v>-0.1012080159859563</v>
      </c>
      <c r="F341" s="2"/>
    </row>
    <row r="342" spans="1:6" ht="16" x14ac:dyDescent="0.2">
      <c r="A342" s="28">
        <v>44168</v>
      </c>
      <c r="B342" s="5">
        <v>10060.76</v>
      </c>
      <c r="C342" s="35">
        <f t="shared" si="5"/>
        <v>7.5704843278968426E-2</v>
      </c>
      <c r="D342" s="5">
        <v>170.13</v>
      </c>
      <c r="E342" s="33">
        <f t="shared" si="5"/>
        <v>4.0321075570458831E-2</v>
      </c>
      <c r="F342" s="2"/>
    </row>
    <row r="343" spans="1:6" ht="17" x14ac:dyDescent="0.2">
      <c r="A343" s="28" t="s">
        <v>294</v>
      </c>
      <c r="B343" s="5">
        <v>10851.98</v>
      </c>
      <c r="C343" s="35">
        <f t="shared" si="5"/>
        <v>-0.12597247788856514</v>
      </c>
      <c r="D343" s="5">
        <v>177.13</v>
      </c>
      <c r="E343" s="33">
        <f t="shared" si="5"/>
        <v>-0.17287050847713648</v>
      </c>
      <c r="F343" s="2"/>
    </row>
    <row r="344" spans="1:6" ht="17" x14ac:dyDescent="0.2">
      <c r="A344" s="28" t="s">
        <v>295</v>
      </c>
      <c r="B344" s="5">
        <v>9567.5300000000007</v>
      </c>
      <c r="C344" s="35">
        <f t="shared" si="5"/>
        <v>5.0526031003025551E-2</v>
      </c>
      <c r="D344" s="5">
        <v>149.01</v>
      </c>
      <c r="E344" s="33">
        <f t="shared" si="5"/>
        <v>-9.3720134454624571E-3</v>
      </c>
      <c r="F344" s="2"/>
    </row>
    <row r="345" spans="1:6" ht="17" x14ac:dyDescent="0.2">
      <c r="A345" s="28" t="s">
        <v>296</v>
      </c>
      <c r="B345" s="5">
        <v>10063.36</v>
      </c>
      <c r="C345" s="35">
        <f t="shared" si="5"/>
        <v>-6.983105700508041E-2</v>
      </c>
      <c r="D345" s="5">
        <v>147.62</v>
      </c>
      <c r="E345" s="33">
        <f t="shared" si="5"/>
        <v>-7.2473091567981207E-2</v>
      </c>
      <c r="F345" s="2"/>
    </row>
    <row r="346" spans="1:6" ht="17" x14ac:dyDescent="0.2">
      <c r="A346" s="28" t="s">
        <v>297</v>
      </c>
      <c r="B346" s="5">
        <v>9384.6</v>
      </c>
      <c r="C346" s="35">
        <f t="shared" si="5"/>
        <v>8.1408033517753609E-3</v>
      </c>
      <c r="D346" s="5">
        <v>137.30000000000001</v>
      </c>
      <c r="E346" s="33">
        <f t="shared" si="5"/>
        <v>8.512808005681638E-2</v>
      </c>
      <c r="F346" s="2"/>
    </row>
    <row r="347" spans="1:6" ht="17" x14ac:dyDescent="0.2">
      <c r="A347" s="28" t="s">
        <v>298</v>
      </c>
      <c r="B347" s="5">
        <v>9461.31</v>
      </c>
      <c r="C347" s="35">
        <f t="shared" si="5"/>
        <v>-3.5299104834251693E-2</v>
      </c>
      <c r="D347" s="5">
        <v>149.5</v>
      </c>
      <c r="E347" s="33">
        <f t="shared" si="5"/>
        <v>-6.7787769227711792E-3</v>
      </c>
      <c r="F347" s="2"/>
    </row>
    <row r="348" spans="1:6" ht="17" x14ac:dyDescent="0.2">
      <c r="A348" s="28" t="s">
        <v>299</v>
      </c>
      <c r="B348" s="5">
        <v>9133.16</v>
      </c>
      <c r="C348" s="35">
        <f t="shared" si="5"/>
        <v>-3.9733788795354386E-2</v>
      </c>
      <c r="D348" s="5">
        <v>148.49</v>
      </c>
      <c r="E348" s="33">
        <f t="shared" si="5"/>
        <v>-7.9807029339701963E-2</v>
      </c>
      <c r="F348" s="2"/>
    </row>
    <row r="349" spans="1:6" ht="17" x14ac:dyDescent="0.2">
      <c r="A349" s="28" t="s">
        <v>300</v>
      </c>
      <c r="B349" s="5">
        <v>8777.3799999999992</v>
      </c>
      <c r="C349" s="35">
        <f t="shared" si="5"/>
        <v>9.5641762408037678E-2</v>
      </c>
      <c r="D349" s="5">
        <v>137.1</v>
      </c>
      <c r="E349" s="33">
        <f t="shared" si="5"/>
        <v>0.16657705904906983</v>
      </c>
      <c r="F349" s="2"/>
    </row>
    <row r="350" spans="1:6" ht="17" x14ac:dyDescent="0.2">
      <c r="A350" s="28" t="s">
        <v>301</v>
      </c>
      <c r="B350" s="5">
        <v>9658.32</v>
      </c>
      <c r="C350" s="35">
        <f t="shared" si="5"/>
        <v>3.0895896159304215E-2</v>
      </c>
      <c r="D350" s="5">
        <v>161.94999999999999</v>
      </c>
      <c r="E350" s="33">
        <f t="shared" si="5"/>
        <v>6.3398482747354379E-3</v>
      </c>
      <c r="F350" s="2"/>
    </row>
    <row r="351" spans="1:6" ht="17" x14ac:dyDescent="0.2">
      <c r="A351" s="28" t="s">
        <v>302</v>
      </c>
      <c r="B351" s="5">
        <v>9961.3799999999992</v>
      </c>
      <c r="C351" s="35">
        <f t="shared" si="5"/>
        <v>5.6108923422724999E-2</v>
      </c>
      <c r="D351" s="5">
        <v>162.97999999999999</v>
      </c>
      <c r="E351" s="33">
        <f t="shared" si="5"/>
        <v>2.6459933765261567E-2</v>
      </c>
      <c r="F351" s="2"/>
    </row>
    <row r="352" spans="1:6" ht="17" x14ac:dyDescent="0.2">
      <c r="A352" s="28" t="s">
        <v>303</v>
      </c>
      <c r="B352" s="5">
        <v>10536.28</v>
      </c>
      <c r="C352" s="35">
        <f t="shared" si="5"/>
        <v>-3.3691527734209359E-2</v>
      </c>
      <c r="D352" s="5">
        <v>167.35</v>
      </c>
      <c r="E352" s="33">
        <f t="shared" si="5"/>
        <v>-2.0160026082317373E-2</v>
      </c>
      <c r="F352" s="2"/>
    </row>
    <row r="353" spans="1:6" ht="17" x14ac:dyDescent="0.2">
      <c r="A353" s="28" t="s">
        <v>304</v>
      </c>
      <c r="B353" s="5">
        <v>10187.209999999999</v>
      </c>
      <c r="C353" s="35">
        <f t="shared" si="5"/>
        <v>2.4007612167030956E-2</v>
      </c>
      <c r="D353" s="5">
        <v>164.01</v>
      </c>
      <c r="E353" s="33">
        <f t="shared" si="5"/>
        <v>2.4810088115819084E-2</v>
      </c>
      <c r="F353" s="2"/>
    </row>
    <row r="354" spans="1:6" ht="17" x14ac:dyDescent="0.2">
      <c r="A354" s="28" t="s">
        <v>305</v>
      </c>
      <c r="B354" s="5">
        <v>10434.74</v>
      </c>
      <c r="C354" s="35">
        <f t="shared" si="5"/>
        <v>-1.2815191916347501E-2</v>
      </c>
      <c r="D354" s="5">
        <v>168.13</v>
      </c>
      <c r="E354" s="33">
        <f t="shared" si="5"/>
        <v>-1.6673050263035449E-2</v>
      </c>
      <c r="F354" s="2"/>
    </row>
    <row r="355" spans="1:6" ht="17" x14ac:dyDescent="0.2">
      <c r="A355" s="28" t="s">
        <v>306</v>
      </c>
      <c r="B355" s="5">
        <v>10301.870000000001</v>
      </c>
      <c r="C355" s="35">
        <f t="shared" si="5"/>
        <v>-4.5376956340295038E-2</v>
      </c>
      <c r="D355" s="5">
        <v>165.35</v>
      </c>
      <c r="E355" s="33">
        <f t="shared" si="5"/>
        <v>-4.4394035452404168E-2</v>
      </c>
      <c r="F355" s="2"/>
    </row>
    <row r="356" spans="1:6" ht="16" x14ac:dyDescent="0.2">
      <c r="A356" s="28">
        <v>43834</v>
      </c>
      <c r="B356" s="5">
        <v>9844.85</v>
      </c>
      <c r="C356" s="35">
        <f t="shared" si="5"/>
        <v>2.1854247592040466E-2</v>
      </c>
      <c r="D356" s="5">
        <v>158.16999999999999</v>
      </c>
      <c r="E356" s="33">
        <f t="shared" si="5"/>
        <v>2.0834738687313781E-2</v>
      </c>
      <c r="F356" s="2"/>
    </row>
    <row r="357" spans="1:6" ht="16" x14ac:dyDescent="0.2">
      <c r="A357" s="28">
        <v>43865</v>
      </c>
      <c r="B357" s="5">
        <v>10062.370000000001</v>
      </c>
      <c r="C357" s="35">
        <f t="shared" si="5"/>
        <v>-1.8226448497520309E-2</v>
      </c>
      <c r="D357" s="5">
        <v>161.5</v>
      </c>
      <c r="E357" s="33">
        <f t="shared" si="5"/>
        <v>-7.2709514619653248E-3</v>
      </c>
      <c r="F357" s="2"/>
    </row>
    <row r="358" spans="1:6" ht="16" x14ac:dyDescent="0.2">
      <c r="A358" s="28">
        <v>43894</v>
      </c>
      <c r="B358" s="5">
        <v>9880.6299999999992</v>
      </c>
      <c r="C358" s="35">
        <f t="shared" si="5"/>
        <v>6.2249358521514253E-2</v>
      </c>
      <c r="D358" s="5">
        <v>160.33000000000001</v>
      </c>
      <c r="E358" s="33">
        <f t="shared" si="5"/>
        <v>9.9141504542048509E-2</v>
      </c>
      <c r="F358" s="2"/>
    </row>
    <row r="359" spans="1:6" ht="16" x14ac:dyDescent="0.2">
      <c r="A359" s="28">
        <v>43986</v>
      </c>
      <c r="B359" s="5">
        <v>10515.24</v>
      </c>
      <c r="C359" s="35">
        <f t="shared" si="5"/>
        <v>2.071035326531856E-3</v>
      </c>
      <c r="D359" s="5">
        <v>177.04</v>
      </c>
      <c r="E359" s="33">
        <f t="shared" si="5"/>
        <v>-8.2239637715550984E-3</v>
      </c>
      <c r="F359" s="2"/>
    </row>
    <row r="360" spans="1:6" ht="16" x14ac:dyDescent="0.2">
      <c r="A360" s="28">
        <v>44016</v>
      </c>
      <c r="B360" s="5">
        <v>10537.04</v>
      </c>
      <c r="C360" s="35">
        <f t="shared" si="5"/>
        <v>3.4103706931004396E-2</v>
      </c>
      <c r="D360" s="5">
        <v>175.59</v>
      </c>
      <c r="E360" s="33">
        <f t="shared" si="5"/>
        <v>1.0762537329015665E-2</v>
      </c>
      <c r="F360" s="2"/>
    </row>
    <row r="361" spans="1:6" ht="16" x14ac:dyDescent="0.2">
      <c r="A361" s="28">
        <v>44047</v>
      </c>
      <c r="B361" s="5">
        <v>10902.59</v>
      </c>
      <c r="C361" s="35">
        <f t="shared" si="5"/>
        <v>2.1237503702593585E-2</v>
      </c>
      <c r="D361" s="5">
        <v>177.49</v>
      </c>
      <c r="E361" s="33">
        <f t="shared" si="5"/>
        <v>3.4389722920825427E-2</v>
      </c>
      <c r="F361" s="2"/>
    </row>
    <row r="362" spans="1:6" ht="16" x14ac:dyDescent="0.2">
      <c r="A362" s="28">
        <v>44078</v>
      </c>
      <c r="B362" s="5">
        <v>11136.61</v>
      </c>
      <c r="C362" s="35">
        <f t="shared" si="5"/>
        <v>-1.6941346423804404E-2</v>
      </c>
      <c r="D362" s="5">
        <v>183.7</v>
      </c>
      <c r="E362" s="33">
        <f t="shared" si="5"/>
        <v>-1.9680696787709451E-2</v>
      </c>
      <c r="F362" s="2"/>
    </row>
    <row r="363" spans="1:6" ht="17" x14ac:dyDescent="0.2">
      <c r="A363" s="28" t="s">
        <v>307</v>
      </c>
      <c r="B363" s="5">
        <v>10949.53</v>
      </c>
      <c r="C363" s="35">
        <f t="shared" si="5"/>
        <v>2.0132016853404266E-2</v>
      </c>
      <c r="D363" s="5">
        <v>180.12</v>
      </c>
      <c r="E363" s="33">
        <f t="shared" si="5"/>
        <v>2.1258112872631685E-2</v>
      </c>
      <c r="F363" s="2"/>
    </row>
    <row r="364" spans="1:6" ht="17" x14ac:dyDescent="0.2">
      <c r="A364" s="28" t="s">
        <v>308</v>
      </c>
      <c r="B364" s="5">
        <v>11172.2</v>
      </c>
      <c r="C364" s="35">
        <f t="shared" si="5"/>
        <v>-2.9823995562617611E-2</v>
      </c>
      <c r="D364" s="5">
        <v>183.99</v>
      </c>
      <c r="E364" s="33">
        <f t="shared" si="5"/>
        <v>-3.3997138650061487E-2</v>
      </c>
      <c r="F364" s="2"/>
    </row>
    <row r="365" spans="1:6" ht="17" x14ac:dyDescent="0.2">
      <c r="A365" s="28" t="s">
        <v>309</v>
      </c>
      <c r="B365" s="5">
        <v>10843.92</v>
      </c>
      <c r="C365" s="35">
        <f t="shared" si="5"/>
        <v>-2.3903676564351883E-3</v>
      </c>
      <c r="D365" s="5">
        <v>177.84</v>
      </c>
      <c r="E365" s="33">
        <f t="shared" si="5"/>
        <v>9.2909382723922462E-3</v>
      </c>
      <c r="F365" s="2"/>
    </row>
    <row r="366" spans="1:6" ht="17" x14ac:dyDescent="0.2">
      <c r="A366" s="28" t="s">
        <v>310</v>
      </c>
      <c r="B366" s="5">
        <v>10818.03</v>
      </c>
      <c r="C366" s="35">
        <f t="shared" si="5"/>
        <v>3.5439496474175769E-2</v>
      </c>
      <c r="D366" s="5">
        <v>179.5</v>
      </c>
      <c r="E366" s="33">
        <f t="shared" si="5"/>
        <v>3.6108955719871716E-2</v>
      </c>
      <c r="F366" s="2"/>
    </row>
    <row r="367" spans="1:6" ht="17" x14ac:dyDescent="0.2">
      <c r="A367" s="28" t="s">
        <v>311</v>
      </c>
      <c r="B367" s="5">
        <v>11208.29</v>
      </c>
      <c r="C367" s="35">
        <f t="shared" si="5"/>
        <v>-1.8405745197958012E-2</v>
      </c>
      <c r="D367" s="5">
        <v>186.1</v>
      </c>
      <c r="E367" s="33">
        <f t="shared" si="5"/>
        <v>-2.4202404980994352E-2</v>
      </c>
      <c r="F367" s="2"/>
    </row>
    <row r="368" spans="1:6" ht="17" x14ac:dyDescent="0.2">
      <c r="A368" s="28" t="s">
        <v>312</v>
      </c>
      <c r="B368" s="5">
        <v>11003.88</v>
      </c>
      <c r="C368" s="35">
        <f t="shared" si="5"/>
        <v>-2.7402508301319628E-2</v>
      </c>
      <c r="D368" s="5">
        <v>181.65</v>
      </c>
      <c r="E368" s="33">
        <f t="shared" si="5"/>
        <v>-2.2660547063029668E-2</v>
      </c>
      <c r="F368" s="2"/>
    </row>
    <row r="369" spans="1:6" ht="17" x14ac:dyDescent="0.2">
      <c r="A369" s="28" t="s">
        <v>313</v>
      </c>
      <c r="B369" s="5">
        <v>10706.44</v>
      </c>
      <c r="C369" s="35">
        <f t="shared" si="5"/>
        <v>1.8702372556608893E-2</v>
      </c>
      <c r="D369" s="5">
        <v>177.58</v>
      </c>
      <c r="E369" s="33">
        <f t="shared" si="5"/>
        <v>4.8902783123320859E-2</v>
      </c>
      <c r="F369" s="2"/>
    </row>
    <row r="370" spans="1:6" ht="17" x14ac:dyDescent="0.2">
      <c r="A370" s="28" t="s">
        <v>314</v>
      </c>
      <c r="B370" s="5">
        <v>10908.56</v>
      </c>
      <c r="C370" s="35">
        <f t="shared" si="5"/>
        <v>7.4409265370256605E-4</v>
      </c>
      <c r="D370" s="5">
        <v>186.48</v>
      </c>
      <c r="E370" s="33">
        <f t="shared" si="5"/>
        <v>-2.4097551579060905E-2</v>
      </c>
      <c r="F370" s="2"/>
    </row>
    <row r="371" spans="1:6" ht="17" x14ac:dyDescent="0.2">
      <c r="A371" s="28" t="s">
        <v>315</v>
      </c>
      <c r="B371" s="5">
        <v>10916.68</v>
      </c>
      <c r="C371" s="35">
        <f t="shared" si="5"/>
        <v>9.2293281655262405E-3</v>
      </c>
      <c r="D371" s="5">
        <v>182.04</v>
      </c>
      <c r="E371" s="33">
        <f t="shared" si="5"/>
        <v>1.0818004205773946E-2</v>
      </c>
      <c r="F371" s="2"/>
    </row>
    <row r="372" spans="1:6" ht="17" x14ac:dyDescent="0.2">
      <c r="A372" s="28" t="s">
        <v>316</v>
      </c>
      <c r="B372" s="5">
        <v>11017.9</v>
      </c>
      <c r="C372" s="35">
        <f t="shared" si="5"/>
        <v>2.2165147546854058E-2</v>
      </c>
      <c r="D372" s="5">
        <v>184.02</v>
      </c>
      <c r="E372" s="33">
        <f t="shared" si="5"/>
        <v>1.0110653564837868E-2</v>
      </c>
      <c r="F372" s="2"/>
    </row>
    <row r="373" spans="1:6" ht="17" x14ac:dyDescent="0.2">
      <c r="A373" s="28" t="s">
        <v>317</v>
      </c>
      <c r="B373" s="5">
        <v>11264.84</v>
      </c>
      <c r="C373" s="35">
        <f t="shared" si="5"/>
        <v>4.8582001582442302E-3</v>
      </c>
      <c r="D373" s="5">
        <v>185.89</v>
      </c>
      <c r="E373" s="33">
        <f t="shared" si="5"/>
        <v>2.1515787291903621E-4</v>
      </c>
      <c r="F373" s="2"/>
    </row>
    <row r="374" spans="1:6" ht="17" x14ac:dyDescent="0.2">
      <c r="A374" s="28" t="s">
        <v>318</v>
      </c>
      <c r="B374" s="5">
        <v>11319.7</v>
      </c>
      <c r="C374" s="35">
        <f t="shared" si="5"/>
        <v>2.6030845584241291E-2</v>
      </c>
      <c r="D374" s="5">
        <v>185.93</v>
      </c>
      <c r="E374" s="33">
        <f t="shared" si="5"/>
        <v>1.0113798584495903E-2</v>
      </c>
      <c r="F374" s="2"/>
    </row>
    <row r="375" spans="1:6" ht="17" x14ac:dyDescent="0.2">
      <c r="A375" s="28" t="s">
        <v>319</v>
      </c>
      <c r="B375" s="5">
        <v>11618.23</v>
      </c>
      <c r="C375" s="35">
        <f t="shared" si="5"/>
        <v>-2.1391324904422859E-2</v>
      </c>
      <c r="D375" s="5">
        <v>187.82</v>
      </c>
      <c r="E375" s="33">
        <f t="shared" si="5"/>
        <v>-1.3852631550816952E-3</v>
      </c>
      <c r="F375" s="2"/>
    </row>
    <row r="376" spans="1:6" ht="17" x14ac:dyDescent="0.2">
      <c r="A376" s="28" t="s">
        <v>320</v>
      </c>
      <c r="B376" s="5">
        <v>11372.34</v>
      </c>
      <c r="C376" s="35">
        <f t="shared" si="5"/>
        <v>-2.7978398357868528E-2</v>
      </c>
      <c r="D376" s="5">
        <v>187.56</v>
      </c>
      <c r="E376" s="33">
        <f t="shared" si="5"/>
        <v>-2.6472292957852694E-2</v>
      </c>
      <c r="F376" s="2"/>
    </row>
    <row r="377" spans="1:6" ht="16" x14ac:dyDescent="0.2">
      <c r="A377" s="28">
        <v>43835</v>
      </c>
      <c r="B377" s="5">
        <v>11058.57</v>
      </c>
      <c r="C377" s="35">
        <f t="shared" si="5"/>
        <v>-2.0710065934714805E-4</v>
      </c>
      <c r="D377" s="5">
        <v>182.66</v>
      </c>
      <c r="E377" s="33">
        <f t="shared" si="5"/>
        <v>-4.3343551246062262E-3</v>
      </c>
      <c r="F377" s="2"/>
    </row>
    <row r="378" spans="1:6" ht="16" x14ac:dyDescent="0.2">
      <c r="A378" s="28">
        <v>43926</v>
      </c>
      <c r="B378" s="5">
        <v>11056.28</v>
      </c>
      <c r="C378" s="35">
        <f t="shared" si="5"/>
        <v>7.1306305104990031E-3</v>
      </c>
      <c r="D378" s="5">
        <v>181.87</v>
      </c>
      <c r="E378" s="33">
        <f t="shared" si="5"/>
        <v>-1.4566456220984847E-2</v>
      </c>
      <c r="F378" s="2"/>
    </row>
    <row r="379" spans="1:6" ht="16" x14ac:dyDescent="0.2">
      <c r="A379" s="28">
        <v>43956</v>
      </c>
      <c r="B379" s="5">
        <v>11135.4</v>
      </c>
      <c r="C379" s="35">
        <f t="shared" si="5"/>
        <v>-1.2234859123129382E-2</v>
      </c>
      <c r="D379" s="5">
        <v>179.24</v>
      </c>
      <c r="E379" s="33">
        <f t="shared" si="5"/>
        <v>-1.2745463234848486E-2</v>
      </c>
      <c r="F379" s="2"/>
    </row>
    <row r="380" spans="1:6" ht="16" x14ac:dyDescent="0.2">
      <c r="A380" s="28">
        <v>43987</v>
      </c>
      <c r="B380" s="5">
        <v>10999.99</v>
      </c>
      <c r="C380" s="35">
        <f t="shared" si="5"/>
        <v>1.1001093695638176E-2</v>
      </c>
      <c r="D380" s="5">
        <v>176.97</v>
      </c>
      <c r="E380" s="33">
        <f t="shared" si="5"/>
        <v>2.3179568331724631E-2</v>
      </c>
      <c r="F380" s="2"/>
    </row>
    <row r="381" spans="1:6" ht="16" x14ac:dyDescent="0.2">
      <c r="A381" s="28">
        <v>44017</v>
      </c>
      <c r="B381" s="5">
        <v>11121.67</v>
      </c>
      <c r="C381" s="35">
        <f t="shared" si="5"/>
        <v>2.0704592291188817E-2</v>
      </c>
      <c r="D381" s="5">
        <v>181.12</v>
      </c>
      <c r="E381" s="33">
        <f t="shared" si="5"/>
        <v>6.0714780394111045E-4</v>
      </c>
      <c r="F381" s="2"/>
    </row>
    <row r="382" spans="1:6" ht="16" x14ac:dyDescent="0.2">
      <c r="A382" s="28">
        <v>44048</v>
      </c>
      <c r="B382" s="5">
        <v>11354.34</v>
      </c>
      <c r="C382" s="35">
        <f t="shared" si="5"/>
        <v>-6.4473570981800066E-3</v>
      </c>
      <c r="D382" s="5">
        <v>181.23</v>
      </c>
      <c r="E382" s="33">
        <f t="shared" si="5"/>
        <v>-1.9331148490451255E-3</v>
      </c>
      <c r="F382" s="2"/>
    </row>
    <row r="383" spans="1:6" ht="16" x14ac:dyDescent="0.2">
      <c r="A383" s="28">
        <v>44140</v>
      </c>
      <c r="B383" s="5">
        <v>11281.37</v>
      </c>
      <c r="C383" s="35">
        <f t="shared" si="5"/>
        <v>-2.0217414714535309E-2</v>
      </c>
      <c r="D383" s="5">
        <v>180.88</v>
      </c>
      <c r="E383" s="33">
        <f t="shared" si="5"/>
        <v>-2.428634837762722E-2</v>
      </c>
      <c r="F383" s="2"/>
    </row>
    <row r="384" spans="1:6" ht="16" x14ac:dyDescent="0.2">
      <c r="A384" s="28">
        <v>44170</v>
      </c>
      <c r="B384" s="5">
        <v>11055.58</v>
      </c>
      <c r="C384" s="35">
        <f t="shared" si="5"/>
        <v>-2.0666926423089649E-2</v>
      </c>
      <c r="D384" s="5">
        <v>176.54</v>
      </c>
      <c r="E384" s="33">
        <f t="shared" si="5"/>
        <v>-2.12968891788341E-2</v>
      </c>
      <c r="F384" s="2"/>
    </row>
    <row r="385" spans="1:6" ht="17" x14ac:dyDescent="0.2">
      <c r="A385" s="28" t="s">
        <v>321</v>
      </c>
      <c r="B385" s="5">
        <v>10829.44</v>
      </c>
      <c r="C385" s="35">
        <f t="shared" si="5"/>
        <v>9.0059601617671348E-3</v>
      </c>
      <c r="D385" s="5">
        <v>172.82</v>
      </c>
      <c r="E385" s="33">
        <f t="shared" si="5"/>
        <v>1.4875500442435907E-2</v>
      </c>
      <c r="F385" s="2"/>
    </row>
    <row r="386" spans="1:6" ht="17" x14ac:dyDescent="0.2">
      <c r="A386" s="28" t="s">
        <v>322</v>
      </c>
      <c r="B386" s="5">
        <v>10927.41</v>
      </c>
      <c r="C386" s="35">
        <f t="shared" si="5"/>
        <v>1.8203658283368895E-3</v>
      </c>
      <c r="D386" s="5">
        <v>175.41</v>
      </c>
      <c r="E386" s="33">
        <f t="shared" si="5"/>
        <v>-9.1633422803001352E-3</v>
      </c>
      <c r="F386" s="2"/>
    </row>
    <row r="387" spans="1:6" ht="17" x14ac:dyDescent="0.2">
      <c r="A387" s="28" t="s">
        <v>323</v>
      </c>
      <c r="B387" s="5">
        <v>10947.32</v>
      </c>
      <c r="C387" s="35">
        <f t="shared" si="5"/>
        <v>4.0714272857433897E-2</v>
      </c>
      <c r="D387" s="5">
        <v>173.81</v>
      </c>
      <c r="E387" s="33">
        <f t="shared" si="5"/>
        <v>3.4049211601717033E-2</v>
      </c>
      <c r="F387" s="2"/>
    </row>
    <row r="388" spans="1:6" ht="17" x14ac:dyDescent="0.2">
      <c r="A388" s="28" t="s">
        <v>324</v>
      </c>
      <c r="B388" s="5">
        <v>11402.23</v>
      </c>
      <c r="C388" s="35">
        <f t="shared" si="5"/>
        <v>-1.3532381402200144E-2</v>
      </c>
      <c r="D388" s="5">
        <v>179.83</v>
      </c>
      <c r="E388" s="33">
        <f t="shared" si="5"/>
        <v>-1.4468561232989785E-3</v>
      </c>
      <c r="F388" s="2"/>
    </row>
    <row r="389" spans="1:6" ht="17" x14ac:dyDescent="0.2">
      <c r="A389" s="28" t="s">
        <v>325</v>
      </c>
      <c r="B389" s="5">
        <v>11248.97</v>
      </c>
      <c r="C389" s="35">
        <f t="shared" ref="C389:E452" si="6">LN(B390)-LN(B389)</f>
        <v>1.5093137945292767E-2</v>
      </c>
      <c r="D389" s="5">
        <v>179.57</v>
      </c>
      <c r="E389" s="33">
        <f t="shared" si="6"/>
        <v>2.4913984185225502E-2</v>
      </c>
      <c r="F389" s="2"/>
    </row>
    <row r="390" spans="1:6" ht="17" x14ac:dyDescent="0.2">
      <c r="A390" s="28" t="s">
        <v>326</v>
      </c>
      <c r="B390" s="5">
        <v>11420.04</v>
      </c>
      <c r="C390" s="35">
        <f t="shared" si="6"/>
        <v>-6.0110036935121514E-3</v>
      </c>
      <c r="D390" s="5">
        <v>184.1</v>
      </c>
      <c r="E390" s="33">
        <f t="shared" si="6"/>
        <v>5.3090757997669158E-3</v>
      </c>
      <c r="F390" s="2"/>
    </row>
    <row r="391" spans="1:6" ht="17" x14ac:dyDescent="0.2">
      <c r="A391" s="28" t="s">
        <v>327</v>
      </c>
      <c r="B391" s="5">
        <v>11351.6</v>
      </c>
      <c r="C391" s="35">
        <f t="shared" si="6"/>
        <v>-1.7307685607015344E-3</v>
      </c>
      <c r="D391" s="5">
        <v>185.08</v>
      </c>
      <c r="E391" s="33">
        <f t="shared" si="6"/>
        <v>-3.6266244517717539E-3</v>
      </c>
      <c r="F391" s="2"/>
    </row>
    <row r="392" spans="1:6" ht="17" x14ac:dyDescent="0.2">
      <c r="A392" s="28" t="s">
        <v>328</v>
      </c>
      <c r="B392" s="5">
        <v>11331.97</v>
      </c>
      <c r="C392" s="35">
        <f t="shared" si="6"/>
        <v>2.3635750770921504E-2</v>
      </c>
      <c r="D392" s="5">
        <v>184.41</v>
      </c>
      <c r="E392" s="33">
        <f t="shared" si="6"/>
        <v>2.3290464150385048E-3</v>
      </c>
      <c r="F392" s="2"/>
    </row>
    <row r="393" spans="1:6" ht="17" x14ac:dyDescent="0.2">
      <c r="A393" s="28" t="s">
        <v>329</v>
      </c>
      <c r="B393" s="5">
        <v>11603</v>
      </c>
      <c r="C393" s="35">
        <f t="shared" si="6"/>
        <v>2.0011307462478811E-2</v>
      </c>
      <c r="D393" s="5">
        <v>184.84</v>
      </c>
      <c r="E393" s="33">
        <f t="shared" si="6"/>
        <v>1.5460904924150753E-2</v>
      </c>
      <c r="F393" s="2"/>
    </row>
    <row r="394" spans="1:6" ht="17" x14ac:dyDescent="0.2">
      <c r="A394" s="28" t="s">
        <v>330</v>
      </c>
      <c r="B394" s="5">
        <v>11837.53</v>
      </c>
      <c r="C394" s="35">
        <f t="shared" si="6"/>
        <v>-2.759446207655003E-3</v>
      </c>
      <c r="D394" s="5">
        <v>187.72</v>
      </c>
      <c r="E394" s="33">
        <f t="shared" si="6"/>
        <v>5.365931323830786E-3</v>
      </c>
      <c r="F394" s="2"/>
    </row>
    <row r="395" spans="1:6" ht="17" x14ac:dyDescent="0.2">
      <c r="A395" s="28" t="s">
        <v>331</v>
      </c>
      <c r="B395" s="5">
        <v>11804.91</v>
      </c>
      <c r="C395" s="35">
        <f t="shared" si="6"/>
        <v>-1.66046393404784E-4</v>
      </c>
      <c r="D395" s="5">
        <v>188.73</v>
      </c>
      <c r="E395" s="33">
        <f t="shared" si="6"/>
        <v>-1.2851796673961857E-2</v>
      </c>
      <c r="F395" s="2"/>
    </row>
    <row r="396" spans="1:6" ht="17" x14ac:dyDescent="0.2">
      <c r="A396" s="28" t="s">
        <v>332</v>
      </c>
      <c r="B396" s="5">
        <v>11802.95</v>
      </c>
      <c r="C396" s="35">
        <f t="shared" si="6"/>
        <v>8.2090677545103574E-3</v>
      </c>
      <c r="D396" s="5">
        <v>186.32</v>
      </c>
      <c r="E396" s="33">
        <f t="shared" si="6"/>
        <v>5.8331045975021922E-3</v>
      </c>
      <c r="F396" s="2"/>
    </row>
    <row r="397" spans="1:6" ht="16" x14ac:dyDescent="0.2">
      <c r="A397" s="28">
        <v>43836</v>
      </c>
      <c r="B397" s="5">
        <v>11900.24</v>
      </c>
      <c r="C397" s="35">
        <f t="shared" si="6"/>
        <v>1.2208122255561449E-2</v>
      </c>
      <c r="D397" s="5">
        <v>187.41</v>
      </c>
      <c r="E397" s="33">
        <f t="shared" si="6"/>
        <v>9.600000737286507E-4</v>
      </c>
      <c r="F397" s="2"/>
    </row>
    <row r="398" spans="1:6" ht="16" x14ac:dyDescent="0.2">
      <c r="A398" s="28">
        <v>43867</v>
      </c>
      <c r="B398" s="5">
        <v>12046.41</v>
      </c>
      <c r="C398" s="35">
        <f t="shared" si="6"/>
        <v>2.1010605073158217E-2</v>
      </c>
      <c r="D398" s="5">
        <v>187.59</v>
      </c>
      <c r="E398" s="33">
        <f t="shared" si="6"/>
        <v>2.9932921571344195E-2</v>
      </c>
      <c r="F398" s="2"/>
    </row>
    <row r="399" spans="1:6" ht="16" x14ac:dyDescent="0.2">
      <c r="A399" s="28">
        <v>43896</v>
      </c>
      <c r="B399" s="5">
        <v>12302.19</v>
      </c>
      <c r="C399" s="35">
        <f t="shared" si="6"/>
        <v>-1.237130162579092E-3</v>
      </c>
      <c r="D399" s="5">
        <v>193.29</v>
      </c>
      <c r="E399" s="33">
        <f t="shared" si="6"/>
        <v>-2.5871213245487468E-4</v>
      </c>
      <c r="F399" s="2"/>
    </row>
    <row r="400" spans="1:6" ht="16" x14ac:dyDescent="0.2">
      <c r="A400" s="28">
        <v>43927</v>
      </c>
      <c r="B400" s="5">
        <v>12286.98</v>
      </c>
      <c r="C400" s="35">
        <f t="shared" si="6"/>
        <v>2.8440141133014407E-2</v>
      </c>
      <c r="D400" s="5">
        <v>193.24</v>
      </c>
      <c r="E400" s="33">
        <f t="shared" si="6"/>
        <v>2.0082642150970997E-2</v>
      </c>
      <c r="F400" s="2"/>
    </row>
    <row r="401" spans="1:6" ht="16" x14ac:dyDescent="0.2">
      <c r="A401" s="28">
        <v>43957</v>
      </c>
      <c r="B401" s="5">
        <v>12641.44</v>
      </c>
      <c r="C401" s="35">
        <f t="shared" si="6"/>
        <v>1.5320159408483747E-2</v>
      </c>
      <c r="D401" s="5">
        <v>197.16</v>
      </c>
      <c r="E401" s="33">
        <f t="shared" si="6"/>
        <v>2.7464771237140972E-2</v>
      </c>
      <c r="F401" s="2"/>
    </row>
    <row r="402" spans="1:6" ht="16" x14ac:dyDescent="0.2">
      <c r="A402" s="28">
        <v>44049</v>
      </c>
      <c r="B402" s="5">
        <v>12836.6</v>
      </c>
      <c r="C402" s="35">
        <f t="shared" si="6"/>
        <v>-1.7055644164544859E-2</v>
      </c>
      <c r="D402" s="5">
        <v>202.65</v>
      </c>
      <c r="E402" s="33">
        <f t="shared" si="6"/>
        <v>-1.5565871142591448E-2</v>
      </c>
      <c r="F402" s="2"/>
    </row>
    <row r="403" spans="1:6" ht="16" x14ac:dyDescent="0.2">
      <c r="A403" s="28">
        <v>44080</v>
      </c>
      <c r="B403" s="5">
        <v>12619.52</v>
      </c>
      <c r="C403" s="35">
        <f t="shared" si="6"/>
        <v>-1.3586851178754245E-2</v>
      </c>
      <c r="D403" s="5">
        <v>199.52</v>
      </c>
      <c r="E403" s="33">
        <f t="shared" si="6"/>
        <v>-1.8820751835316507E-2</v>
      </c>
      <c r="F403" s="2"/>
    </row>
    <row r="404" spans="1:6" ht="16" x14ac:dyDescent="0.2">
      <c r="A404" s="28">
        <v>44110</v>
      </c>
      <c r="B404" s="5">
        <v>12449.22</v>
      </c>
      <c r="C404" s="35">
        <f t="shared" si="6"/>
        <v>-6.5564975490445931E-2</v>
      </c>
      <c r="D404" s="5">
        <v>195.8</v>
      </c>
      <c r="E404" s="33">
        <f t="shared" si="6"/>
        <v>-4.3261552774782608E-2</v>
      </c>
      <c r="F404" s="2"/>
    </row>
    <row r="405" spans="1:6" ht="16" x14ac:dyDescent="0.2">
      <c r="A405" s="28">
        <v>44141</v>
      </c>
      <c r="B405" s="5">
        <v>11659.17</v>
      </c>
      <c r="C405" s="35">
        <f t="shared" si="6"/>
        <v>1.7682769165459078E-2</v>
      </c>
      <c r="D405" s="5">
        <v>187.51</v>
      </c>
      <c r="E405" s="33">
        <f t="shared" si="6"/>
        <v>8.8139043559447572E-3</v>
      </c>
      <c r="F405" s="2"/>
    </row>
    <row r="406" spans="1:6" ht="16" x14ac:dyDescent="0.2">
      <c r="A406" s="28">
        <v>44171</v>
      </c>
      <c r="B406" s="5">
        <v>11867.17</v>
      </c>
      <c r="C406" s="35">
        <f t="shared" si="6"/>
        <v>6.3620328421798433E-3</v>
      </c>
      <c r="D406" s="5">
        <v>189.17</v>
      </c>
      <c r="E406" s="33">
        <f t="shared" si="6"/>
        <v>1.6901710039514128E-3</v>
      </c>
      <c r="F406" s="2"/>
    </row>
    <row r="407" spans="1:6" ht="17" x14ac:dyDescent="0.2">
      <c r="A407" s="28" t="s">
        <v>333</v>
      </c>
      <c r="B407" s="5">
        <v>11942.91</v>
      </c>
      <c r="C407" s="35">
        <f t="shared" si="6"/>
        <v>1.8134960526660748E-2</v>
      </c>
      <c r="D407" s="5">
        <v>189.49</v>
      </c>
      <c r="E407" s="33">
        <f t="shared" si="6"/>
        <v>4.3706133131786729E-3</v>
      </c>
      <c r="F407" s="2"/>
    </row>
    <row r="408" spans="1:6" ht="17" x14ac:dyDescent="0.2">
      <c r="A408" s="28" t="s">
        <v>334</v>
      </c>
      <c r="B408" s="5">
        <v>12161.47</v>
      </c>
      <c r="C408" s="35">
        <f t="shared" si="6"/>
        <v>-6.184457495233886E-3</v>
      </c>
      <c r="D408" s="5">
        <v>190.32</v>
      </c>
      <c r="E408" s="33">
        <f t="shared" si="6"/>
        <v>2.4664807445171633E-3</v>
      </c>
      <c r="F408" s="2"/>
    </row>
    <row r="409" spans="1:6" ht="17" x14ac:dyDescent="0.2">
      <c r="A409" s="28" t="s">
        <v>335</v>
      </c>
      <c r="B409" s="5">
        <v>12086.49</v>
      </c>
      <c r="C409" s="35">
        <f t="shared" si="6"/>
        <v>-1.1507061969062704E-3</v>
      </c>
      <c r="D409" s="5">
        <v>190.79</v>
      </c>
      <c r="E409" s="33">
        <f t="shared" si="6"/>
        <v>-6.8370940576958361E-3</v>
      </c>
      <c r="F409" s="2"/>
    </row>
    <row r="410" spans="1:6" ht="17" x14ac:dyDescent="0.2">
      <c r="A410" s="28" t="s">
        <v>336</v>
      </c>
      <c r="B410" s="5">
        <v>12072.59</v>
      </c>
      <c r="C410" s="35">
        <f t="shared" si="6"/>
        <v>-7.6889843657621526E-3</v>
      </c>
      <c r="D410" s="5">
        <v>189.49</v>
      </c>
      <c r="E410" s="33">
        <f t="shared" si="6"/>
        <v>-1.5583349519395995E-2</v>
      </c>
      <c r="F410" s="2"/>
    </row>
    <row r="411" spans="1:6" ht="17" x14ac:dyDescent="0.2">
      <c r="A411" s="28" t="s">
        <v>337</v>
      </c>
      <c r="B411" s="5">
        <v>11980.12</v>
      </c>
      <c r="C411" s="35">
        <f t="shared" si="6"/>
        <v>4.0643097336214851E-3</v>
      </c>
      <c r="D411" s="5">
        <v>186.56</v>
      </c>
      <c r="E411" s="33">
        <f t="shared" si="6"/>
        <v>4.812586156212717E-3</v>
      </c>
      <c r="F411" s="2"/>
    </row>
    <row r="412" spans="1:6" ht="17" x14ac:dyDescent="0.2">
      <c r="A412" s="28" t="s">
        <v>338</v>
      </c>
      <c r="B412" s="5">
        <v>12028.91</v>
      </c>
      <c r="C412" s="35">
        <f t="shared" si="6"/>
        <v>4.0511698459173573E-3</v>
      </c>
      <c r="D412" s="5">
        <v>187.46</v>
      </c>
      <c r="E412" s="33">
        <f t="shared" si="6"/>
        <v>-4.491025512463942E-3</v>
      </c>
      <c r="F412" s="2"/>
    </row>
    <row r="413" spans="1:6" ht="17" x14ac:dyDescent="0.2">
      <c r="A413" s="28" t="s">
        <v>339</v>
      </c>
      <c r="B413" s="5">
        <v>12077.74</v>
      </c>
      <c r="C413" s="35">
        <f t="shared" si="6"/>
        <v>-2.9509439920015978E-2</v>
      </c>
      <c r="D413" s="5">
        <v>186.62</v>
      </c>
      <c r="E413" s="33">
        <f t="shared" si="6"/>
        <v>-1.2563859961930213E-2</v>
      </c>
      <c r="F413" s="2"/>
    </row>
    <row r="414" spans="1:6" ht="17" x14ac:dyDescent="0.2">
      <c r="A414" s="28" t="s">
        <v>340</v>
      </c>
      <c r="B414" s="5">
        <v>11726.54</v>
      </c>
      <c r="C414" s="35">
        <f t="shared" si="6"/>
        <v>1.1747511818624545E-2</v>
      </c>
      <c r="D414" s="5">
        <v>184.29</v>
      </c>
      <c r="E414" s="33">
        <f t="shared" si="6"/>
        <v>-8.336787148874869E-3</v>
      </c>
      <c r="F414" s="2"/>
    </row>
    <row r="415" spans="1:6" ht="17" x14ac:dyDescent="0.2">
      <c r="A415" s="28" t="s">
        <v>341</v>
      </c>
      <c r="B415" s="5">
        <v>11865.11</v>
      </c>
      <c r="C415" s="35">
        <f t="shared" si="6"/>
        <v>-2.2215239049659274E-2</v>
      </c>
      <c r="D415" s="5">
        <v>182.76</v>
      </c>
      <c r="E415" s="33">
        <f t="shared" si="6"/>
        <v>-1.6662454464843712E-2</v>
      </c>
      <c r="F415" s="2"/>
    </row>
    <row r="416" spans="1:6" ht="17" x14ac:dyDescent="0.2">
      <c r="A416" s="28" t="s">
        <v>342</v>
      </c>
      <c r="B416" s="5">
        <v>11604.43</v>
      </c>
      <c r="C416" s="35">
        <f t="shared" si="6"/>
        <v>1.4768347977641483E-2</v>
      </c>
      <c r="D416" s="5">
        <v>179.74</v>
      </c>
      <c r="E416" s="33">
        <f t="shared" si="6"/>
        <v>1.6881296789822642E-2</v>
      </c>
      <c r="F416" s="2"/>
    </row>
    <row r="417" spans="1:6" ht="17" x14ac:dyDescent="0.2">
      <c r="A417" s="28" t="s">
        <v>343</v>
      </c>
      <c r="B417" s="5">
        <v>11777.08</v>
      </c>
      <c r="C417" s="35">
        <f t="shared" si="6"/>
        <v>9.860304654541352E-3</v>
      </c>
      <c r="D417" s="5">
        <v>182.8</v>
      </c>
      <c r="E417" s="33">
        <f t="shared" si="6"/>
        <v>9.0941896134379974E-3</v>
      </c>
      <c r="F417" s="2"/>
    </row>
    <row r="418" spans="1:6" ht="17" x14ac:dyDescent="0.2">
      <c r="A418" s="28" t="s">
        <v>344</v>
      </c>
      <c r="B418" s="5">
        <v>11893.78</v>
      </c>
      <c r="C418" s="35">
        <f t="shared" si="6"/>
        <v>6.5306934395614746E-4</v>
      </c>
      <c r="D418" s="5">
        <v>184.47</v>
      </c>
      <c r="E418" s="33">
        <f t="shared" si="6"/>
        <v>1.0294477109935585E-3</v>
      </c>
      <c r="F418" s="2"/>
    </row>
    <row r="419" spans="1:6" ht="16" x14ac:dyDescent="0.2">
      <c r="A419" s="28">
        <v>43837</v>
      </c>
      <c r="B419" s="5">
        <v>11901.55</v>
      </c>
      <c r="C419" s="35">
        <f t="shared" si="6"/>
        <v>7.5310895784959087E-3</v>
      </c>
      <c r="D419" s="5">
        <v>184.66</v>
      </c>
      <c r="E419" s="33">
        <f t="shared" si="6"/>
        <v>-6.1926429634207025E-3</v>
      </c>
      <c r="F419" s="2"/>
    </row>
    <row r="420" spans="1:6" ht="16" x14ac:dyDescent="0.2">
      <c r="A420" s="28">
        <v>43868</v>
      </c>
      <c r="B420" s="5">
        <v>11991.52</v>
      </c>
      <c r="C420" s="35">
        <f t="shared" si="6"/>
        <v>1.3952965591352395E-2</v>
      </c>
      <c r="D420" s="5">
        <v>183.52</v>
      </c>
      <c r="E420" s="33">
        <f t="shared" si="6"/>
        <v>2.6774353507004633E-2</v>
      </c>
      <c r="F420" s="2"/>
    </row>
    <row r="421" spans="1:6" ht="16" x14ac:dyDescent="0.2">
      <c r="A421" s="28">
        <v>43989</v>
      </c>
      <c r="B421" s="5">
        <v>12160.01</v>
      </c>
      <c r="C421" s="35">
        <f t="shared" si="6"/>
        <v>-1.4068053537851455E-2</v>
      </c>
      <c r="D421" s="5">
        <v>188.5</v>
      </c>
      <c r="E421" s="33">
        <f t="shared" si="6"/>
        <v>-1.4319543674899293E-2</v>
      </c>
      <c r="F421" s="2"/>
    </row>
    <row r="422" spans="1:6" ht="16" x14ac:dyDescent="0.2">
      <c r="A422" s="28">
        <v>44019</v>
      </c>
      <c r="B422" s="5">
        <v>11990.14</v>
      </c>
      <c r="C422" s="35">
        <f t="shared" si="6"/>
        <v>7.995380791181006E-3</v>
      </c>
      <c r="D422" s="5">
        <v>185.82</v>
      </c>
      <c r="E422" s="33">
        <f t="shared" si="6"/>
        <v>1.6143353009479E-4</v>
      </c>
      <c r="F422" s="2"/>
    </row>
    <row r="423" spans="1:6" ht="16" x14ac:dyDescent="0.2">
      <c r="A423" s="28">
        <v>44050</v>
      </c>
      <c r="B423" s="5">
        <v>12086.39</v>
      </c>
      <c r="C423" s="35">
        <f t="shared" si="6"/>
        <v>-1.3138633190351356E-2</v>
      </c>
      <c r="D423" s="5">
        <v>185.85</v>
      </c>
      <c r="E423" s="33">
        <f t="shared" si="6"/>
        <v>-8.2122672351783166E-3</v>
      </c>
      <c r="F423" s="2"/>
    </row>
    <row r="424" spans="1:6" ht="16" x14ac:dyDescent="0.2">
      <c r="A424" s="28">
        <v>44081</v>
      </c>
      <c r="B424" s="5">
        <v>11928.63</v>
      </c>
      <c r="C424" s="35">
        <f t="shared" si="6"/>
        <v>1.2243838542294938E-2</v>
      </c>
      <c r="D424" s="5">
        <v>184.33</v>
      </c>
      <c r="E424" s="33">
        <f t="shared" si="6"/>
        <v>2.9793364580426029E-3</v>
      </c>
      <c r="F424" s="2"/>
    </row>
    <row r="425" spans="1:6" ht="16" x14ac:dyDescent="0.2">
      <c r="A425" s="28">
        <v>44111</v>
      </c>
      <c r="B425" s="5">
        <v>12075.58</v>
      </c>
      <c r="C425" s="35">
        <f t="shared" si="6"/>
        <v>-5.0568283680476611E-3</v>
      </c>
      <c r="D425" s="5">
        <v>184.88</v>
      </c>
      <c r="E425" s="33">
        <f t="shared" si="6"/>
        <v>2.1633315389912866E-4</v>
      </c>
      <c r="F425" s="2"/>
    </row>
    <row r="426" spans="1:6" ht="17" x14ac:dyDescent="0.2">
      <c r="A426" s="28" t="s">
        <v>345</v>
      </c>
      <c r="B426" s="5">
        <v>12014.67</v>
      </c>
      <c r="C426" s="35">
        <f t="shared" si="6"/>
        <v>1.5652571036007146E-2</v>
      </c>
      <c r="D426" s="5">
        <v>184.92</v>
      </c>
      <c r="E426" s="33">
        <f t="shared" si="6"/>
        <v>3.0883084756960777E-2</v>
      </c>
      <c r="F426" s="2"/>
    </row>
    <row r="427" spans="1:6" ht="17" x14ac:dyDescent="0.2">
      <c r="A427" s="28" t="s">
        <v>346</v>
      </c>
      <c r="B427" s="5">
        <v>12204.21</v>
      </c>
      <c r="C427" s="35">
        <f t="shared" si="6"/>
        <v>1.5215253317261812E-2</v>
      </c>
      <c r="D427" s="5">
        <v>190.72</v>
      </c>
      <c r="E427" s="33">
        <f t="shared" si="6"/>
        <v>5.4903534084393968E-3</v>
      </c>
      <c r="F427" s="2"/>
    </row>
    <row r="428" spans="1:6" ht="17" x14ac:dyDescent="0.2">
      <c r="A428" s="28" t="s">
        <v>347</v>
      </c>
      <c r="B428" s="5">
        <v>12391.32</v>
      </c>
      <c r="C428" s="35">
        <f t="shared" si="6"/>
        <v>-3.3312575796866639E-3</v>
      </c>
      <c r="D428" s="5">
        <v>191.77</v>
      </c>
      <c r="E428" s="33">
        <f t="shared" si="6"/>
        <v>-4.4422451477288405E-3</v>
      </c>
      <c r="F428" s="2"/>
    </row>
    <row r="429" spans="1:6" ht="17" x14ac:dyDescent="0.2">
      <c r="A429" s="28" t="s">
        <v>348</v>
      </c>
      <c r="B429" s="5">
        <v>12350.11</v>
      </c>
      <c r="C429" s="35">
        <f t="shared" si="6"/>
        <v>4.2524460262391983E-3</v>
      </c>
      <c r="D429" s="5">
        <v>190.92</v>
      </c>
      <c r="E429" s="33">
        <f t="shared" si="6"/>
        <v>2.9288723866125466E-3</v>
      </c>
      <c r="F429" s="2"/>
    </row>
    <row r="430" spans="1:6" ht="17" x14ac:dyDescent="0.2">
      <c r="A430" s="28" t="s">
        <v>349</v>
      </c>
      <c r="B430" s="5">
        <v>12402.74</v>
      </c>
      <c r="C430" s="35">
        <f t="shared" si="6"/>
        <v>-7.8723267596636504E-4</v>
      </c>
      <c r="D430" s="5">
        <v>191.48</v>
      </c>
      <c r="E430" s="33">
        <f t="shared" si="6"/>
        <v>6.7869171729917355E-4</v>
      </c>
      <c r="F430" s="2"/>
    </row>
    <row r="431" spans="1:6" ht="17" x14ac:dyDescent="0.2">
      <c r="A431" s="28" t="s">
        <v>350</v>
      </c>
      <c r="B431" s="5">
        <v>12392.98</v>
      </c>
      <c r="C431" s="35">
        <f t="shared" si="6"/>
        <v>9.2926200569447559E-3</v>
      </c>
      <c r="D431" s="5">
        <v>191.61</v>
      </c>
      <c r="E431" s="33">
        <f t="shared" si="6"/>
        <v>7.1245003506303917E-3</v>
      </c>
      <c r="F431" s="2"/>
    </row>
    <row r="432" spans="1:6" ht="17" x14ac:dyDescent="0.2">
      <c r="A432" s="28" t="s">
        <v>351</v>
      </c>
      <c r="B432" s="5">
        <v>12508.68</v>
      </c>
      <c r="C432" s="35">
        <f t="shared" si="6"/>
        <v>4.81623086076155E-3</v>
      </c>
      <c r="D432" s="5">
        <v>192.98</v>
      </c>
      <c r="E432" s="33">
        <f t="shared" si="6"/>
        <v>2.8806894882974277E-2</v>
      </c>
      <c r="F432" s="2"/>
    </row>
    <row r="433" spans="1:6" ht="17" x14ac:dyDescent="0.2">
      <c r="A433" s="28" t="s">
        <v>352</v>
      </c>
      <c r="B433" s="5">
        <v>12569.07</v>
      </c>
      <c r="C433" s="35">
        <f t="shared" si="6"/>
        <v>-4.6411677596598366E-3</v>
      </c>
      <c r="D433" s="5">
        <v>198.62</v>
      </c>
      <c r="E433" s="33">
        <f t="shared" si="6"/>
        <v>-5.4017346178119041E-3</v>
      </c>
      <c r="F433" s="2"/>
    </row>
    <row r="434" spans="1:6" ht="17" x14ac:dyDescent="0.2">
      <c r="A434" s="28" t="s">
        <v>353</v>
      </c>
      <c r="B434" s="5">
        <v>12510.87</v>
      </c>
      <c r="C434" s="35">
        <f t="shared" si="6"/>
        <v>-3.9315061261770978E-3</v>
      </c>
      <c r="D434" s="5">
        <v>197.55</v>
      </c>
      <c r="E434" s="33">
        <f t="shared" si="6"/>
        <v>5.9050818877137701E-3</v>
      </c>
      <c r="F434" s="2"/>
    </row>
    <row r="435" spans="1:6" ht="17" x14ac:dyDescent="0.2">
      <c r="A435" s="28" t="s">
        <v>354</v>
      </c>
      <c r="B435" s="5">
        <v>12461.78</v>
      </c>
      <c r="C435" s="35">
        <f t="shared" si="6"/>
        <v>7.3036765735707831E-3</v>
      </c>
      <c r="D435" s="5">
        <v>198.72</v>
      </c>
      <c r="E435" s="33">
        <f t="shared" si="6"/>
        <v>1.2651117553558855E-2</v>
      </c>
      <c r="F435" s="2"/>
    </row>
    <row r="436" spans="1:6" ht="17" x14ac:dyDescent="0.2">
      <c r="A436" s="28" t="s">
        <v>355</v>
      </c>
      <c r="B436" s="5">
        <v>12553.13</v>
      </c>
      <c r="C436" s="35">
        <f t="shared" si="6"/>
        <v>-4.9440393628223944E-3</v>
      </c>
      <c r="D436" s="5">
        <v>201.25</v>
      </c>
      <c r="E436" s="33">
        <f t="shared" si="6"/>
        <v>-2.5209516348438932E-2</v>
      </c>
      <c r="F436" s="2"/>
    </row>
    <row r="437" spans="1:6" ht="17" x14ac:dyDescent="0.2">
      <c r="A437" s="28" t="s">
        <v>356</v>
      </c>
      <c r="B437" s="5">
        <v>12491.22</v>
      </c>
      <c r="C437" s="35">
        <f t="shared" si="6"/>
        <v>1.4181004266133002E-2</v>
      </c>
      <c r="D437" s="5">
        <v>196.24</v>
      </c>
      <c r="E437" s="33">
        <f t="shared" si="6"/>
        <v>-1.528857182240273E-4</v>
      </c>
      <c r="F437" s="2"/>
    </row>
    <row r="438" spans="1:6" ht="17" x14ac:dyDescent="0.2">
      <c r="A438" s="28" t="s">
        <v>357</v>
      </c>
      <c r="B438" s="5">
        <v>12669.62</v>
      </c>
      <c r="C438" s="35">
        <f t="shared" si="6"/>
        <v>-1.0819495376399146E-2</v>
      </c>
      <c r="D438" s="5">
        <v>196.21</v>
      </c>
      <c r="E438" s="33">
        <f t="shared" si="6"/>
        <v>-4.0855988601578019E-3</v>
      </c>
      <c r="F438" s="2"/>
    </row>
    <row r="439" spans="1:6" ht="17" x14ac:dyDescent="0.2">
      <c r="A439" s="28" t="s">
        <v>358</v>
      </c>
      <c r="B439" s="5">
        <v>12533.28</v>
      </c>
      <c r="C439" s="35">
        <f t="shared" si="6"/>
        <v>-5.4587782006123575E-3</v>
      </c>
      <c r="D439" s="5">
        <v>195.41</v>
      </c>
      <c r="E439" s="33">
        <f t="shared" si="6"/>
        <v>-5.7994978943076703E-3</v>
      </c>
      <c r="F439" s="2"/>
    </row>
    <row r="440" spans="1:6" ht="17" x14ac:dyDescent="0.2">
      <c r="A440" s="28" t="s">
        <v>359</v>
      </c>
      <c r="B440" s="5">
        <v>12465.05</v>
      </c>
      <c r="C440" s="35">
        <f t="shared" si="6"/>
        <v>5.740388679340569E-3</v>
      </c>
      <c r="D440" s="5">
        <v>194.28</v>
      </c>
      <c r="E440" s="33">
        <f t="shared" si="6"/>
        <v>6.17474548794128E-4</v>
      </c>
      <c r="F440" s="2"/>
    </row>
    <row r="441" spans="1:6" ht="16" x14ac:dyDescent="0.2">
      <c r="A441" s="28">
        <v>43898</v>
      </c>
      <c r="B441" s="5">
        <v>12536.81</v>
      </c>
      <c r="C441" s="35">
        <f t="shared" si="6"/>
        <v>5.986760839983063E-3</v>
      </c>
      <c r="D441" s="5">
        <v>194.4</v>
      </c>
      <c r="E441" s="33">
        <f t="shared" si="6"/>
        <v>2.5194343572749744E-2</v>
      </c>
      <c r="F441" s="2"/>
    </row>
    <row r="442" spans="1:6" ht="16" x14ac:dyDescent="0.2">
      <c r="A442" s="28">
        <v>43929</v>
      </c>
      <c r="B442" s="5">
        <v>12612.09</v>
      </c>
      <c r="C442" s="35">
        <f t="shared" si="6"/>
        <v>9.4272870619054316E-3</v>
      </c>
      <c r="D442" s="5">
        <v>199.36</v>
      </c>
      <c r="E442" s="33">
        <f t="shared" si="6"/>
        <v>-5.017309823784899E-4</v>
      </c>
      <c r="F442" s="2"/>
    </row>
    <row r="443" spans="1:6" ht="16" x14ac:dyDescent="0.2">
      <c r="A443" s="28">
        <v>43959</v>
      </c>
      <c r="B443" s="5">
        <v>12731.55</v>
      </c>
      <c r="C443" s="35">
        <f t="shared" si="6"/>
        <v>-1.8695465068852002E-4</v>
      </c>
      <c r="D443" s="5">
        <v>199.26</v>
      </c>
      <c r="E443" s="33">
        <f t="shared" si="6"/>
        <v>1.9481781046689406E-2</v>
      </c>
      <c r="F443" s="2"/>
    </row>
    <row r="444" spans="1:6" ht="16" x14ac:dyDescent="0.2">
      <c r="A444" s="28">
        <v>43990</v>
      </c>
      <c r="B444" s="5">
        <v>12729.17</v>
      </c>
      <c r="C444" s="35">
        <f t="shared" si="6"/>
        <v>2.8766433343037079E-3</v>
      </c>
      <c r="D444" s="5">
        <v>203.18</v>
      </c>
      <c r="E444" s="33">
        <f t="shared" si="6"/>
        <v>6.964567854127246E-3</v>
      </c>
      <c r="F444" s="2"/>
    </row>
    <row r="445" spans="1:6" ht="16" x14ac:dyDescent="0.2">
      <c r="A445" s="28">
        <v>44020</v>
      </c>
      <c r="B445" s="5">
        <v>12765.84</v>
      </c>
      <c r="C445" s="35">
        <f t="shared" si="6"/>
        <v>6.1054799095927592E-3</v>
      </c>
      <c r="D445" s="5">
        <v>204.6</v>
      </c>
      <c r="E445" s="33">
        <f t="shared" si="6"/>
        <v>-2.3487973217557467E-3</v>
      </c>
      <c r="F445" s="2"/>
    </row>
    <row r="446" spans="1:6" ht="16" x14ac:dyDescent="0.2">
      <c r="A446" s="28">
        <v>44112</v>
      </c>
      <c r="B446" s="5">
        <v>12844.02</v>
      </c>
      <c r="C446" s="35">
        <f t="shared" si="6"/>
        <v>4.1644952863961748E-4</v>
      </c>
      <c r="D446" s="5">
        <v>204.12</v>
      </c>
      <c r="E446" s="33">
        <f t="shared" si="6"/>
        <v>4.3019229426377592E-3</v>
      </c>
      <c r="F446" s="2"/>
    </row>
    <row r="447" spans="1:6" ht="16" x14ac:dyDescent="0.2">
      <c r="A447" s="28">
        <v>44143</v>
      </c>
      <c r="B447" s="5">
        <v>12849.37</v>
      </c>
      <c r="C447" s="35">
        <f t="shared" si="6"/>
        <v>9.7157732213535297E-3</v>
      </c>
      <c r="D447" s="5">
        <v>205</v>
      </c>
      <c r="E447" s="33">
        <f t="shared" si="6"/>
        <v>4.9632723171386672E-3</v>
      </c>
      <c r="F447" s="2"/>
    </row>
    <row r="448" spans="1:6" ht="16" x14ac:dyDescent="0.2">
      <c r="A448" s="28">
        <v>44173</v>
      </c>
      <c r="B448" s="5">
        <v>12974.82</v>
      </c>
      <c r="C448" s="35">
        <f t="shared" si="6"/>
        <v>-4.2998494068040571E-3</v>
      </c>
      <c r="D448" s="5">
        <v>206.02</v>
      </c>
      <c r="E448" s="33">
        <f t="shared" si="6"/>
        <v>2.2787336228358157E-3</v>
      </c>
      <c r="F448" s="2"/>
    </row>
    <row r="449" spans="1:6" ht="17" x14ac:dyDescent="0.2">
      <c r="A449" s="28" t="s">
        <v>360</v>
      </c>
      <c r="B449" s="5">
        <v>12919.15</v>
      </c>
      <c r="C449" s="35">
        <f t="shared" si="6"/>
        <v>-1.289615675803546E-3</v>
      </c>
      <c r="D449" s="5">
        <v>206.49</v>
      </c>
      <c r="E449" s="33">
        <f t="shared" si="6"/>
        <v>2.6117252222368492E-3</v>
      </c>
      <c r="F449" s="2"/>
    </row>
    <row r="450" spans="1:6" ht="17" x14ac:dyDescent="0.2">
      <c r="A450" s="28" t="s">
        <v>361</v>
      </c>
      <c r="B450" s="5">
        <v>12902.5</v>
      </c>
      <c r="C450" s="35">
        <f t="shared" si="6"/>
        <v>2.6015345992664862E-3</v>
      </c>
      <c r="D450" s="5">
        <v>207.03</v>
      </c>
      <c r="E450" s="33">
        <f t="shared" si="6"/>
        <v>7.8903464446735683E-3</v>
      </c>
      <c r="F450" s="2"/>
    </row>
    <row r="451" spans="1:6" ht="17" x14ac:dyDescent="0.2">
      <c r="A451" s="28" t="s">
        <v>362</v>
      </c>
      <c r="B451" s="5">
        <v>12936.11</v>
      </c>
      <c r="C451" s="35">
        <f t="shared" si="6"/>
        <v>-1.9948595279828396E-3</v>
      </c>
      <c r="D451" s="5">
        <v>208.67</v>
      </c>
      <c r="E451" s="33">
        <f t="shared" si="6"/>
        <v>7.8761236763327247E-3</v>
      </c>
      <c r="F451" s="2"/>
    </row>
    <row r="452" spans="1:6" ht="17" x14ac:dyDescent="0.2">
      <c r="A452" s="28" t="s">
        <v>363</v>
      </c>
      <c r="B452" s="5">
        <v>12910.33</v>
      </c>
      <c r="C452" s="35">
        <f t="shared" si="6"/>
        <v>-3.9153786058125917E-3</v>
      </c>
      <c r="D452" s="5">
        <v>210.32</v>
      </c>
      <c r="E452" s="33">
        <f t="shared" si="6"/>
        <v>-3.8587095017055262E-3</v>
      </c>
      <c r="F452" s="2"/>
    </row>
    <row r="453" spans="1:6" ht="17" x14ac:dyDescent="0.2">
      <c r="A453" s="28" t="s">
        <v>364</v>
      </c>
      <c r="B453" s="5">
        <v>12859.88</v>
      </c>
      <c r="C453" s="35">
        <f t="shared" ref="C453:E516" si="7">LN(B454)-LN(B453)</f>
        <v>-3.663033441343444E-3</v>
      </c>
      <c r="D453" s="5">
        <v>209.51</v>
      </c>
      <c r="E453" s="33">
        <f t="shared" si="7"/>
        <v>1.7644678985906381E-3</v>
      </c>
      <c r="F453" s="2"/>
    </row>
    <row r="454" spans="1:6" ht="17" x14ac:dyDescent="0.2">
      <c r="A454" s="28" t="s">
        <v>365</v>
      </c>
      <c r="B454" s="5">
        <v>12812.86</v>
      </c>
      <c r="C454" s="35">
        <f t="shared" si="7"/>
        <v>-2.9584032331975152E-4</v>
      </c>
      <c r="D454" s="5">
        <v>209.88</v>
      </c>
      <c r="E454" s="33">
        <f t="shared" si="7"/>
        <v>8.0199741767152943E-3</v>
      </c>
      <c r="F454" s="2"/>
    </row>
    <row r="455" spans="1:6" ht="17" x14ac:dyDescent="0.2">
      <c r="A455" s="28" t="s">
        <v>366</v>
      </c>
      <c r="B455" s="5">
        <v>12809.07</v>
      </c>
      <c r="C455" s="35">
        <f t="shared" si="7"/>
        <v>1.2707510823810608E-2</v>
      </c>
      <c r="D455" s="5">
        <v>211.57</v>
      </c>
      <c r="E455" s="33">
        <f t="shared" si="7"/>
        <v>4.9506218652330958E-3</v>
      </c>
      <c r="F455" s="2"/>
    </row>
    <row r="456" spans="1:6" ht="17" x14ac:dyDescent="0.2">
      <c r="A456" s="28" t="s">
        <v>367</v>
      </c>
      <c r="B456" s="5">
        <v>12972.88</v>
      </c>
      <c r="C456" s="35">
        <f t="shared" si="7"/>
        <v>2.2413981041733422E-3</v>
      </c>
      <c r="D456" s="5">
        <v>212.62</v>
      </c>
      <c r="E456" s="33">
        <f t="shared" si="7"/>
        <v>1.4108683918312437E-4</v>
      </c>
      <c r="F456" s="2"/>
    </row>
    <row r="457" spans="1:6" ht="17" x14ac:dyDescent="0.2">
      <c r="A457" s="28" t="s">
        <v>368</v>
      </c>
      <c r="B457" s="5">
        <v>13001.99</v>
      </c>
      <c r="C457" s="35">
        <f t="shared" si="7"/>
        <v>3.1139001368547525E-3</v>
      </c>
      <c r="D457" s="5">
        <v>212.65</v>
      </c>
      <c r="E457" s="33">
        <f t="shared" si="7"/>
        <v>5.206268648637824E-3</v>
      </c>
      <c r="F457" s="2"/>
    </row>
    <row r="458" spans="1:6" ht="17" x14ac:dyDescent="0.2">
      <c r="A458" s="28" t="s">
        <v>369</v>
      </c>
      <c r="B458" s="5">
        <v>13042.54</v>
      </c>
      <c r="C458" s="35">
        <f t="shared" si="7"/>
        <v>2.0121524826102188E-3</v>
      </c>
      <c r="D458" s="5">
        <v>213.76</v>
      </c>
      <c r="E458" s="33">
        <f t="shared" si="7"/>
        <v>-7.3717906322725568E-3</v>
      </c>
      <c r="F458" s="2"/>
    </row>
    <row r="459" spans="1:6" ht="17" x14ac:dyDescent="0.2">
      <c r="A459" s="28" t="s">
        <v>370</v>
      </c>
      <c r="B459" s="5">
        <v>13068.81</v>
      </c>
      <c r="C459" s="35">
        <f t="shared" si="7"/>
        <v>7.7859307481222828E-3</v>
      </c>
      <c r="D459" s="5">
        <v>212.19</v>
      </c>
      <c r="E459" s="33">
        <f t="shared" si="7"/>
        <v>1.2737236121107109E-2</v>
      </c>
      <c r="F459" s="2"/>
    </row>
    <row r="460" spans="1:6" ht="17" x14ac:dyDescent="0.2">
      <c r="A460" s="28" t="s">
        <v>371</v>
      </c>
      <c r="B460" s="5">
        <v>13170.96</v>
      </c>
      <c r="C460" s="35">
        <f t="shared" si="7"/>
        <v>-9.5634938721946838E-3</v>
      </c>
      <c r="D460" s="5">
        <v>214.91</v>
      </c>
      <c r="E460" s="33">
        <f t="shared" si="7"/>
        <v>-6.4888307408459411E-3</v>
      </c>
      <c r="F460" s="2"/>
    </row>
    <row r="461" spans="1:6" ht="17" x14ac:dyDescent="0.2">
      <c r="A461" s="28" t="s">
        <v>372</v>
      </c>
      <c r="B461" s="5">
        <v>13045.6</v>
      </c>
      <c r="C461" s="35">
        <f t="shared" si="7"/>
        <v>5.2096233399545611E-3</v>
      </c>
      <c r="D461" s="5">
        <v>213.52</v>
      </c>
      <c r="E461" s="33">
        <f t="shared" si="7"/>
        <v>-3.8947985698154497E-3</v>
      </c>
      <c r="F461" s="2"/>
    </row>
    <row r="462" spans="1:6" ht="16" x14ac:dyDescent="0.2">
      <c r="A462" s="28">
        <v>43839</v>
      </c>
      <c r="B462" s="5">
        <v>13113.74</v>
      </c>
      <c r="C462" s="35">
        <f t="shared" si="7"/>
        <v>1.2353096480071102E-2</v>
      </c>
      <c r="D462" s="5">
        <v>212.69</v>
      </c>
      <c r="E462" s="33">
        <f t="shared" si="7"/>
        <v>1.650694945934994E-2</v>
      </c>
      <c r="F462" s="2"/>
    </row>
    <row r="463" spans="1:6" ht="16" x14ac:dyDescent="0.2">
      <c r="A463" s="28">
        <v>43870</v>
      </c>
      <c r="B463" s="5">
        <v>13276.74</v>
      </c>
      <c r="C463" s="35">
        <f t="shared" si="7"/>
        <v>-2.3672287820136972E-2</v>
      </c>
      <c r="D463" s="5">
        <v>216.23</v>
      </c>
      <c r="E463" s="33">
        <f t="shared" si="7"/>
        <v>-1.1301657394858999E-2</v>
      </c>
      <c r="F463" s="2"/>
    </row>
    <row r="464" spans="1:6" ht="16" x14ac:dyDescent="0.2">
      <c r="A464" s="28">
        <v>43899</v>
      </c>
      <c r="B464" s="5">
        <v>12966.14</v>
      </c>
      <c r="C464" s="35">
        <f t="shared" si="7"/>
        <v>-3.7854583788199392E-3</v>
      </c>
      <c r="D464" s="5">
        <v>213.8</v>
      </c>
      <c r="E464" s="33">
        <f t="shared" si="7"/>
        <v>-9.7291205231000433E-3</v>
      </c>
      <c r="F464" s="2"/>
    </row>
    <row r="465" spans="1:6" ht="16" x14ac:dyDescent="0.2">
      <c r="A465" s="28">
        <v>43930</v>
      </c>
      <c r="B465" s="5">
        <v>12917.15</v>
      </c>
      <c r="C465" s="35">
        <f t="shared" si="7"/>
        <v>-1.789370388476641E-2</v>
      </c>
      <c r="D465" s="5">
        <v>211.73</v>
      </c>
      <c r="E465" s="33">
        <f t="shared" si="7"/>
        <v>8.6995916755547853E-3</v>
      </c>
      <c r="F465" s="2"/>
    </row>
    <row r="466" spans="1:6" ht="16" x14ac:dyDescent="0.2">
      <c r="A466" s="28">
        <v>44052</v>
      </c>
      <c r="B466" s="5">
        <v>12688.07</v>
      </c>
      <c r="C466" s="35">
        <f t="shared" si="7"/>
        <v>1.5463747974608921E-2</v>
      </c>
      <c r="D466" s="5">
        <v>213.58</v>
      </c>
      <c r="E466" s="33">
        <f t="shared" si="7"/>
        <v>9.9234432632258063E-3</v>
      </c>
      <c r="F466" s="2"/>
    </row>
    <row r="467" spans="1:6" ht="16" x14ac:dyDescent="0.2">
      <c r="A467" s="28">
        <v>44083</v>
      </c>
      <c r="B467" s="5">
        <v>12885.8</v>
      </c>
      <c r="C467" s="35">
        <f t="shared" si="7"/>
        <v>-1.3997303453235688E-2</v>
      </c>
      <c r="D467" s="5">
        <v>215.71</v>
      </c>
      <c r="E467" s="33">
        <f t="shared" si="7"/>
        <v>7.067820160019167E-3</v>
      </c>
      <c r="F467" s="2"/>
    </row>
    <row r="468" spans="1:6" ht="16" x14ac:dyDescent="0.2">
      <c r="A468" s="28">
        <v>44113</v>
      </c>
      <c r="B468" s="5">
        <v>12706.69</v>
      </c>
      <c r="C468" s="35">
        <f t="shared" si="7"/>
        <v>5.2080732388617434E-3</v>
      </c>
      <c r="D468" s="5">
        <v>217.24</v>
      </c>
      <c r="E468" s="33">
        <f t="shared" si="7"/>
        <v>3.4923296224445011E-3</v>
      </c>
      <c r="F468" s="2"/>
    </row>
    <row r="469" spans="1:6" ht="16" x14ac:dyDescent="0.2">
      <c r="A469" s="28">
        <v>44144</v>
      </c>
      <c r="B469" s="5">
        <v>12773.04</v>
      </c>
      <c r="C469" s="35">
        <f t="shared" si="7"/>
        <v>1.2421514794421995E-2</v>
      </c>
      <c r="D469" s="5">
        <v>218</v>
      </c>
      <c r="E469" s="33">
        <f t="shared" si="7"/>
        <v>1.1674703926452423E-2</v>
      </c>
      <c r="F469" s="2"/>
    </row>
    <row r="470" spans="1:6" ht="17" x14ac:dyDescent="0.2">
      <c r="A470" s="28" t="s">
        <v>373</v>
      </c>
      <c r="B470" s="5">
        <v>12932.69</v>
      </c>
      <c r="C470" s="35">
        <f t="shared" si="7"/>
        <v>2.6633354057352676E-3</v>
      </c>
      <c r="D470" s="5">
        <v>220.56</v>
      </c>
      <c r="E470" s="33">
        <f t="shared" si="7"/>
        <v>8.172894475799275E-3</v>
      </c>
      <c r="F470" s="2"/>
    </row>
    <row r="471" spans="1:6" ht="17" x14ac:dyDescent="0.2">
      <c r="A471" s="28" t="s">
        <v>374</v>
      </c>
      <c r="B471" s="5">
        <v>12967.18</v>
      </c>
      <c r="C471" s="35">
        <f t="shared" si="7"/>
        <v>2.3631786646962638E-3</v>
      </c>
      <c r="D471" s="5">
        <v>222.37</v>
      </c>
      <c r="E471" s="33">
        <f t="shared" si="7"/>
        <v>1.0912939824577528E-2</v>
      </c>
      <c r="F471" s="2"/>
    </row>
    <row r="472" spans="1:6" ht="17" x14ac:dyDescent="0.2">
      <c r="A472" s="28" t="s">
        <v>375</v>
      </c>
      <c r="B472" s="5">
        <v>12997.86</v>
      </c>
      <c r="C472" s="35">
        <f t="shared" si="7"/>
        <v>-3.8086386640188152E-3</v>
      </c>
      <c r="D472" s="5">
        <v>224.81</v>
      </c>
      <c r="E472" s="33">
        <f t="shared" si="7"/>
        <v>-9.9690134706387212E-3</v>
      </c>
      <c r="F472" s="2"/>
    </row>
    <row r="473" spans="1:6" ht="17" x14ac:dyDescent="0.2">
      <c r="A473" s="28" t="s">
        <v>376</v>
      </c>
      <c r="B473" s="5">
        <v>12948.45</v>
      </c>
      <c r="C473" s="35">
        <f t="shared" si="7"/>
        <v>-8.9116958482762243E-3</v>
      </c>
      <c r="D473" s="5">
        <v>222.58</v>
      </c>
      <c r="E473" s="33">
        <f t="shared" si="7"/>
        <v>-1.043252094921332E-2</v>
      </c>
      <c r="F473" s="2"/>
    </row>
    <row r="474" spans="1:6" ht="17" x14ac:dyDescent="0.2">
      <c r="A474" s="28" t="s">
        <v>377</v>
      </c>
      <c r="B474" s="5">
        <v>12833.57</v>
      </c>
      <c r="C474" s="35">
        <f t="shared" si="7"/>
        <v>-2.1405523270045634E-2</v>
      </c>
      <c r="D474" s="5">
        <v>220.27</v>
      </c>
      <c r="E474" s="33">
        <f t="shared" si="7"/>
        <v>-1.7679309970534796E-2</v>
      </c>
      <c r="F474" s="2"/>
    </row>
    <row r="475" spans="1:6" ht="17" x14ac:dyDescent="0.2">
      <c r="A475" s="28" t="s">
        <v>378</v>
      </c>
      <c r="B475" s="5">
        <v>12561.78</v>
      </c>
      <c r="C475" s="35">
        <f t="shared" si="7"/>
        <v>3.2395101990498887E-3</v>
      </c>
      <c r="D475" s="5">
        <v>216.41</v>
      </c>
      <c r="E475" s="33">
        <f t="shared" si="7"/>
        <v>0</v>
      </c>
      <c r="F475" s="2"/>
    </row>
    <row r="476" spans="1:6" ht="17" x14ac:dyDescent="0.2">
      <c r="A476" s="28" t="s">
        <v>379</v>
      </c>
      <c r="B476" s="5">
        <v>12602.54</v>
      </c>
      <c r="C476" s="35">
        <f t="shared" si="7"/>
        <v>-1.9500892387998903E-2</v>
      </c>
      <c r="D476" s="5">
        <v>216.41</v>
      </c>
      <c r="E476" s="33">
        <f t="shared" si="7"/>
        <v>-6.6762731174865309E-3</v>
      </c>
      <c r="F476" s="2"/>
    </row>
    <row r="477" spans="1:6" ht="17" x14ac:dyDescent="0.2">
      <c r="A477" s="28" t="s">
        <v>380</v>
      </c>
      <c r="B477" s="5">
        <v>12359.16</v>
      </c>
      <c r="C477" s="35">
        <f t="shared" si="7"/>
        <v>5.1608311863127199E-4</v>
      </c>
      <c r="D477" s="5">
        <v>214.97</v>
      </c>
      <c r="E477" s="33">
        <f t="shared" si="7"/>
        <v>5.3353254678203399E-3</v>
      </c>
      <c r="F477" s="2"/>
    </row>
    <row r="478" spans="1:6" ht="17" x14ac:dyDescent="0.2">
      <c r="A478" s="28" t="s">
        <v>381</v>
      </c>
      <c r="B478" s="5">
        <v>12365.54</v>
      </c>
      <c r="C478" s="35">
        <f t="shared" si="7"/>
        <v>9.6447881187202711E-3</v>
      </c>
      <c r="D478" s="5">
        <v>216.12</v>
      </c>
      <c r="E478" s="33">
        <f t="shared" si="7"/>
        <v>9.4866011937453365E-3</v>
      </c>
      <c r="F478" s="2"/>
    </row>
    <row r="479" spans="1:6" ht="17" x14ac:dyDescent="0.2">
      <c r="A479" s="28" t="s">
        <v>382</v>
      </c>
      <c r="B479" s="5">
        <v>12485.38</v>
      </c>
      <c r="C479" s="35">
        <f t="shared" si="7"/>
        <v>1.5273564085889646E-2</v>
      </c>
      <c r="D479" s="5">
        <v>218.18</v>
      </c>
      <c r="E479" s="33">
        <f t="shared" si="7"/>
        <v>9.4882565671872143E-3</v>
      </c>
      <c r="F479" s="2"/>
    </row>
    <row r="480" spans="1:6" ht="17" x14ac:dyDescent="0.2">
      <c r="A480" s="28" t="s">
        <v>383</v>
      </c>
      <c r="B480" s="5">
        <v>12677.54</v>
      </c>
      <c r="C480" s="35">
        <f t="shared" si="7"/>
        <v>-5.9256080583640625E-3</v>
      </c>
      <c r="D480" s="5">
        <v>220.26</v>
      </c>
      <c r="E480" s="33">
        <f t="shared" si="7"/>
        <v>-7.1991927099990249E-3</v>
      </c>
      <c r="F480" s="2"/>
    </row>
    <row r="481" spans="1:6" ht="17" x14ac:dyDescent="0.2">
      <c r="A481" s="28" t="s">
        <v>384</v>
      </c>
      <c r="B481" s="5">
        <v>12602.64</v>
      </c>
      <c r="C481" s="35">
        <f t="shared" si="7"/>
        <v>7.844485469840734E-3</v>
      </c>
      <c r="D481" s="5">
        <v>218.68</v>
      </c>
      <c r="E481" s="33">
        <f t="shared" si="7"/>
        <v>3.697199364066428E-3</v>
      </c>
      <c r="F481" s="2"/>
    </row>
    <row r="482" spans="1:6" ht="17" x14ac:dyDescent="0.2">
      <c r="A482" s="28" t="s">
        <v>385</v>
      </c>
      <c r="B482" s="5">
        <v>12701.89</v>
      </c>
      <c r="C482" s="35">
        <f t="shared" si="7"/>
        <v>1.9623479431718494E-3</v>
      </c>
      <c r="D482" s="5">
        <v>219.49</v>
      </c>
      <c r="E482" s="33">
        <f t="shared" si="7"/>
        <v>4.5549786703524831E-4</v>
      </c>
      <c r="F482" s="2"/>
    </row>
    <row r="483" spans="1:6" ht="16" x14ac:dyDescent="0.2">
      <c r="A483" s="28">
        <v>43840</v>
      </c>
      <c r="B483" s="5">
        <v>12726.84</v>
      </c>
      <c r="C483" s="35">
        <f t="shared" si="7"/>
        <v>1.8016516476375699E-3</v>
      </c>
      <c r="D483" s="5">
        <v>219.59</v>
      </c>
      <c r="E483" s="33">
        <f t="shared" si="7"/>
        <v>1.3928683558465771E-2</v>
      </c>
      <c r="F483" s="2"/>
    </row>
    <row r="484" spans="1:6" ht="16" x14ac:dyDescent="0.2">
      <c r="A484" s="28">
        <v>43871</v>
      </c>
      <c r="B484" s="5">
        <v>12749.79</v>
      </c>
      <c r="C484" s="35">
        <f t="shared" si="7"/>
        <v>1.5553959872724121E-2</v>
      </c>
      <c r="D484" s="5">
        <v>222.67</v>
      </c>
      <c r="E484" s="33">
        <f t="shared" si="7"/>
        <v>1.5153831011362584E-2</v>
      </c>
      <c r="F484" s="2"/>
    </row>
    <row r="485" spans="1:6" ht="16" x14ac:dyDescent="0.2">
      <c r="A485" s="28">
        <v>43961</v>
      </c>
      <c r="B485" s="5">
        <v>12949.65</v>
      </c>
      <c r="C485" s="35">
        <f t="shared" si="7"/>
        <v>-8.6685851577321671E-3</v>
      </c>
      <c r="D485" s="5">
        <v>226.07</v>
      </c>
      <c r="E485" s="33">
        <f t="shared" si="7"/>
        <v>-8.7969289526697025E-3</v>
      </c>
      <c r="F485" s="2"/>
    </row>
    <row r="486" spans="1:6" ht="16" x14ac:dyDescent="0.2">
      <c r="A486" s="28">
        <v>43992</v>
      </c>
      <c r="B486" s="5">
        <v>12837.88</v>
      </c>
      <c r="C486" s="35">
        <f t="shared" si="7"/>
        <v>1.5800045923006323E-2</v>
      </c>
      <c r="D486" s="5">
        <v>224.09</v>
      </c>
      <c r="E486" s="33">
        <f t="shared" si="7"/>
        <v>1.0608883928584945E-2</v>
      </c>
      <c r="F486" s="2"/>
    </row>
    <row r="487" spans="1:6" ht="16" x14ac:dyDescent="0.2">
      <c r="A487" s="28">
        <v>44022</v>
      </c>
      <c r="B487" s="5">
        <v>13042.33</v>
      </c>
      <c r="C487" s="35">
        <f t="shared" si="7"/>
        <v>1.1302716950490677E-2</v>
      </c>
      <c r="D487" s="5">
        <v>226.48</v>
      </c>
      <c r="E487" s="33">
        <f t="shared" si="7"/>
        <v>-3.006989088081724E-3</v>
      </c>
      <c r="F487" s="2"/>
    </row>
    <row r="488" spans="1:6" ht="16" x14ac:dyDescent="0.2">
      <c r="A488" s="28">
        <v>44053</v>
      </c>
      <c r="B488" s="5">
        <v>13190.58</v>
      </c>
      <c r="C488" s="35">
        <f t="shared" si="7"/>
        <v>4.6923302650831999E-3</v>
      </c>
      <c r="D488" s="5">
        <v>225.8</v>
      </c>
      <c r="E488" s="33">
        <f t="shared" si="7"/>
        <v>-4.3050906426511659E-3</v>
      </c>
      <c r="F488" s="2"/>
    </row>
    <row r="489" spans="1:6" ht="16" x14ac:dyDescent="0.2">
      <c r="A489" s="28">
        <v>44084</v>
      </c>
      <c r="B489" s="5">
        <v>13252.62</v>
      </c>
      <c r="C489" s="35">
        <f t="shared" si="7"/>
        <v>5.4369451726259399E-3</v>
      </c>
      <c r="D489" s="5">
        <v>224.83</v>
      </c>
      <c r="E489" s="33">
        <f t="shared" si="7"/>
        <v>5.6770454505770118E-3</v>
      </c>
      <c r="F489" s="2"/>
    </row>
    <row r="490" spans="1:6" ht="16" x14ac:dyDescent="0.2">
      <c r="A490" s="28">
        <v>44175</v>
      </c>
      <c r="B490" s="5">
        <v>13324.87</v>
      </c>
      <c r="C490" s="35">
        <f t="shared" si="7"/>
        <v>-8.510490823763206E-3</v>
      </c>
      <c r="D490" s="5">
        <v>226.11</v>
      </c>
      <c r="E490" s="33">
        <f t="shared" si="7"/>
        <v>5.4690737475313611E-3</v>
      </c>
      <c r="F490" s="2"/>
    </row>
    <row r="491" spans="1:6" ht="17" x14ac:dyDescent="0.2">
      <c r="A491" s="28" t="s">
        <v>386</v>
      </c>
      <c r="B491" s="5">
        <v>13211.95</v>
      </c>
      <c r="C491" s="35">
        <f t="shared" si="7"/>
        <v>-5.2202518765032124E-3</v>
      </c>
      <c r="D491" s="5">
        <v>227.35</v>
      </c>
      <c r="E491" s="33">
        <f t="shared" si="7"/>
        <v>1.1868915827246695E-3</v>
      </c>
      <c r="F491" s="2"/>
    </row>
    <row r="492" spans="1:6" ht="17" x14ac:dyDescent="0.2">
      <c r="A492" s="28" t="s">
        <v>387</v>
      </c>
      <c r="B492" s="5">
        <v>13143.16</v>
      </c>
      <c r="C492" s="35">
        <f t="shared" si="7"/>
        <v>-4.4976468020330174E-4</v>
      </c>
      <c r="D492" s="5">
        <v>227.62</v>
      </c>
      <c r="E492" s="33">
        <f t="shared" si="7"/>
        <v>8.8352934456921162E-3</v>
      </c>
      <c r="F492" s="2"/>
    </row>
    <row r="493" spans="1:6" ht="17" x14ac:dyDescent="0.2">
      <c r="A493" s="28" t="s">
        <v>388</v>
      </c>
      <c r="B493" s="5">
        <v>13137.25</v>
      </c>
      <c r="C493" s="35">
        <f t="shared" si="7"/>
        <v>2.4381753977973375E-3</v>
      </c>
      <c r="D493" s="5">
        <v>229.64</v>
      </c>
      <c r="E493" s="33">
        <f t="shared" si="7"/>
        <v>-1.1764450933116066E-3</v>
      </c>
      <c r="F493" s="2"/>
    </row>
    <row r="494" spans="1:6" ht="17" x14ac:dyDescent="0.2">
      <c r="A494" s="28" t="s">
        <v>389</v>
      </c>
      <c r="B494" s="5">
        <v>13169.32</v>
      </c>
      <c r="C494" s="35">
        <f t="shared" si="7"/>
        <v>-1.1517691016457832E-2</v>
      </c>
      <c r="D494" s="5">
        <v>229.37</v>
      </c>
      <c r="E494" s="33">
        <f t="shared" si="7"/>
        <v>-1.4801420933838294E-2</v>
      </c>
      <c r="F494" s="2"/>
    </row>
    <row r="495" spans="1:6" ht="17" x14ac:dyDescent="0.2">
      <c r="A495" s="28" t="s">
        <v>390</v>
      </c>
      <c r="B495" s="5">
        <v>13018.51</v>
      </c>
      <c r="C495" s="35">
        <f t="shared" si="7"/>
        <v>5.6413868604181516E-3</v>
      </c>
      <c r="D495" s="5">
        <v>226</v>
      </c>
      <c r="E495" s="33">
        <f t="shared" si="7"/>
        <v>6.3954347437267245E-3</v>
      </c>
      <c r="F495" s="2"/>
    </row>
    <row r="496" spans="1:6" ht="17" x14ac:dyDescent="0.2">
      <c r="A496" s="28" t="s">
        <v>391</v>
      </c>
      <c r="B496" s="5">
        <v>13092.16</v>
      </c>
      <c r="C496" s="35">
        <f t="shared" si="7"/>
        <v>-3.9820519940771959E-3</v>
      </c>
      <c r="D496" s="5">
        <v>227.45</v>
      </c>
      <c r="E496" s="33">
        <f t="shared" si="7"/>
        <v>3.2481812423199585E-3</v>
      </c>
      <c r="F496" s="2"/>
    </row>
    <row r="497" spans="1:6" ht="17" x14ac:dyDescent="0.2">
      <c r="A497" s="28" t="s">
        <v>392</v>
      </c>
      <c r="B497" s="5">
        <v>13040.13</v>
      </c>
      <c r="C497" s="35">
        <f t="shared" si="7"/>
        <v>8.0799185476063684E-3</v>
      </c>
      <c r="D497" s="5">
        <v>228.19</v>
      </c>
      <c r="E497" s="33">
        <f t="shared" si="7"/>
        <v>4.1981956967998002E-3</v>
      </c>
      <c r="F497" s="2"/>
    </row>
    <row r="498" spans="1:6" ht="17" x14ac:dyDescent="0.2">
      <c r="A498" s="28" t="s">
        <v>393</v>
      </c>
      <c r="B498" s="5">
        <v>13145.92</v>
      </c>
      <c r="C498" s="35">
        <f t="shared" si="7"/>
        <v>4.0947791539007738E-3</v>
      </c>
      <c r="D498" s="5">
        <v>229.15</v>
      </c>
      <c r="E498" s="33">
        <f t="shared" si="7"/>
        <v>-1.9219854778649292E-3</v>
      </c>
      <c r="F498" s="2"/>
    </row>
    <row r="499" spans="1:6" ht="17" x14ac:dyDescent="0.2">
      <c r="A499" s="28" t="s">
        <v>394</v>
      </c>
      <c r="B499" s="5">
        <v>13199.86</v>
      </c>
      <c r="C499" s="35">
        <f t="shared" si="7"/>
        <v>-2.016195323211889E-2</v>
      </c>
      <c r="D499" s="5">
        <v>228.71</v>
      </c>
      <c r="E499" s="33">
        <f t="shared" si="7"/>
        <v>-1.9604142339070485E-2</v>
      </c>
      <c r="F499" s="2"/>
    </row>
    <row r="500" spans="1:6" ht="17" x14ac:dyDescent="0.2">
      <c r="A500" s="28" t="s">
        <v>395</v>
      </c>
      <c r="B500" s="5">
        <v>12936.39</v>
      </c>
      <c r="C500" s="35">
        <f t="shared" si="7"/>
        <v>-9.2039792005813581E-3</v>
      </c>
      <c r="D500" s="5">
        <v>224.27</v>
      </c>
      <c r="E500" s="33">
        <f t="shared" si="7"/>
        <v>-5.8134498759176978E-3</v>
      </c>
      <c r="F500" s="2"/>
    </row>
    <row r="501" spans="1:6" ht="17" x14ac:dyDescent="0.2">
      <c r="A501" s="28" t="s">
        <v>396</v>
      </c>
      <c r="B501" s="5">
        <v>12817.87</v>
      </c>
      <c r="C501" s="35">
        <f t="shared" si="7"/>
        <v>-3.1901042610567032E-2</v>
      </c>
      <c r="D501" s="5">
        <v>222.97</v>
      </c>
      <c r="E501" s="33">
        <f t="shared" si="7"/>
        <v>-3.7842106080805848E-2</v>
      </c>
      <c r="F501" s="2"/>
    </row>
    <row r="502" spans="1:6" ht="17" x14ac:dyDescent="0.2">
      <c r="A502" s="28" t="s">
        <v>397</v>
      </c>
      <c r="B502" s="5">
        <v>12415.42</v>
      </c>
      <c r="C502" s="35">
        <f t="shared" si="7"/>
        <v>6.9725790969776824E-3</v>
      </c>
      <c r="D502" s="5">
        <v>214.69</v>
      </c>
      <c r="E502" s="33">
        <f t="shared" si="7"/>
        <v>1.2103157608169823E-3</v>
      </c>
      <c r="F502" s="2"/>
    </row>
    <row r="503" spans="1:6" ht="17" x14ac:dyDescent="0.2">
      <c r="A503" s="28" t="s">
        <v>398</v>
      </c>
      <c r="B503" s="5">
        <v>12502.29</v>
      </c>
      <c r="C503" s="35">
        <f t="shared" si="7"/>
        <v>-5.8568480607554818E-3</v>
      </c>
      <c r="D503" s="5">
        <v>214.95</v>
      </c>
      <c r="E503" s="33">
        <f t="shared" si="7"/>
        <v>-9.1132772328652578E-3</v>
      </c>
      <c r="F503" s="2"/>
    </row>
    <row r="504" spans="1:6" ht="17" x14ac:dyDescent="0.2">
      <c r="A504" s="28" t="s">
        <v>399</v>
      </c>
      <c r="B504" s="5">
        <v>12429.28</v>
      </c>
      <c r="C504" s="35">
        <f t="shared" si="7"/>
        <v>1.8563828562429663E-2</v>
      </c>
      <c r="D504" s="5">
        <v>213</v>
      </c>
      <c r="E504" s="33">
        <f t="shared" si="7"/>
        <v>-2.0678642578673134E-3</v>
      </c>
      <c r="F504" s="2"/>
    </row>
    <row r="505" spans="1:6" ht="16" x14ac:dyDescent="0.2">
      <c r="A505" s="28">
        <v>43872</v>
      </c>
      <c r="B505" s="5">
        <v>12662.17</v>
      </c>
      <c r="C505" s="35">
        <f t="shared" si="7"/>
        <v>1.6858911677990918E-2</v>
      </c>
      <c r="D505" s="5">
        <v>212.56</v>
      </c>
      <c r="E505" s="33">
        <f t="shared" si="7"/>
        <v>1.9750968113933176E-2</v>
      </c>
      <c r="F505" s="2"/>
    </row>
    <row r="506" spans="1:6" ht="16" x14ac:dyDescent="0.2">
      <c r="A506" s="28">
        <v>43901</v>
      </c>
      <c r="B506" s="5">
        <v>12877.45</v>
      </c>
      <c r="C506" s="35">
        <f t="shared" si="7"/>
        <v>7.8510946124339398E-3</v>
      </c>
      <c r="D506" s="5">
        <v>216.8</v>
      </c>
      <c r="E506" s="33">
        <f t="shared" si="7"/>
        <v>-8.9420754758542387E-3</v>
      </c>
      <c r="F506" s="2"/>
    </row>
    <row r="507" spans="1:6" ht="16" x14ac:dyDescent="0.2">
      <c r="A507" s="28">
        <v>43932</v>
      </c>
      <c r="B507" s="5">
        <v>12978.95</v>
      </c>
      <c r="C507" s="35">
        <f t="shared" si="7"/>
        <v>1.6821346382053903E-2</v>
      </c>
      <c r="D507" s="5">
        <v>214.87</v>
      </c>
      <c r="E507" s="33">
        <f t="shared" si="7"/>
        <v>6.679369885772779E-3</v>
      </c>
      <c r="F507" s="2"/>
    </row>
    <row r="508" spans="1:6" ht="16" x14ac:dyDescent="0.2">
      <c r="A508" s="28">
        <v>43962</v>
      </c>
      <c r="B508" s="5">
        <v>13199.12</v>
      </c>
      <c r="C508" s="35">
        <f t="shared" si="7"/>
        <v>1.4800635154443853E-3</v>
      </c>
      <c r="D508" s="5">
        <v>216.31</v>
      </c>
      <c r="E508" s="33">
        <f t="shared" si="7"/>
        <v>1.1550813306362429E-3</v>
      </c>
      <c r="F508" s="2"/>
    </row>
    <row r="509" spans="1:6" ht="16" x14ac:dyDescent="0.2">
      <c r="A509" s="28">
        <v>43993</v>
      </c>
      <c r="B509" s="5">
        <v>13218.67</v>
      </c>
      <c r="C509" s="35">
        <f t="shared" si="7"/>
        <v>2.9295819482777929E-2</v>
      </c>
      <c r="D509" s="5">
        <v>216.56</v>
      </c>
      <c r="E509" s="33">
        <f t="shared" si="7"/>
        <v>-1.5543148783716987E-2</v>
      </c>
      <c r="F509" s="2"/>
    </row>
    <row r="510" spans="1:6" ht="16" x14ac:dyDescent="0.2">
      <c r="A510" s="28">
        <v>44085</v>
      </c>
      <c r="B510" s="5">
        <v>13611.65</v>
      </c>
      <c r="C510" s="35">
        <f t="shared" si="7"/>
        <v>7.0528308095152425E-3</v>
      </c>
      <c r="D510" s="5">
        <v>213.22</v>
      </c>
      <c r="E510" s="33">
        <f t="shared" si="7"/>
        <v>4.6888921007237627E-4</v>
      </c>
      <c r="F510" s="2"/>
    </row>
    <row r="511" spans="1:6" ht="16" x14ac:dyDescent="0.2">
      <c r="A511" s="28">
        <v>44115</v>
      </c>
      <c r="B511" s="5">
        <v>13707.99</v>
      </c>
      <c r="C511" s="35">
        <f t="shared" si="7"/>
        <v>1.2240836121524268E-3</v>
      </c>
      <c r="D511" s="5">
        <v>213.32</v>
      </c>
      <c r="E511" s="33">
        <f t="shared" si="7"/>
        <v>2.1793415967811036E-2</v>
      </c>
      <c r="F511" s="2"/>
    </row>
    <row r="512" spans="1:6" ht="16" x14ac:dyDescent="0.2">
      <c r="A512" s="28">
        <v>44146</v>
      </c>
      <c r="B512" s="5">
        <v>13724.78</v>
      </c>
      <c r="C512" s="35">
        <f t="shared" si="7"/>
        <v>-1.2707929596945888E-2</v>
      </c>
      <c r="D512" s="5">
        <v>218.02</v>
      </c>
      <c r="E512" s="33">
        <f t="shared" si="7"/>
        <v>-2.2966051482937289E-2</v>
      </c>
      <c r="F512" s="2"/>
    </row>
    <row r="513" spans="1:6" ht="16" x14ac:dyDescent="0.2">
      <c r="A513" s="28">
        <v>44176</v>
      </c>
      <c r="B513" s="5">
        <v>13551.47</v>
      </c>
      <c r="C513" s="35">
        <f t="shared" si="7"/>
        <v>1.5366729610462926E-2</v>
      </c>
      <c r="D513" s="5">
        <v>213.07</v>
      </c>
      <c r="E513" s="33">
        <f t="shared" si="7"/>
        <v>9.8510621312364322E-4</v>
      </c>
      <c r="F513" s="2"/>
    </row>
    <row r="514" spans="1:6" ht="17" x14ac:dyDescent="0.2">
      <c r="A514" s="28" t="s">
        <v>400</v>
      </c>
      <c r="B514" s="5">
        <v>13761.32</v>
      </c>
      <c r="C514" s="35">
        <f t="shared" si="7"/>
        <v>1.5922618760734863E-2</v>
      </c>
      <c r="D514" s="5">
        <v>213.28</v>
      </c>
      <c r="E514" s="33">
        <f t="shared" si="7"/>
        <v>1.6046482769912274E-2</v>
      </c>
      <c r="F514" s="2"/>
    </row>
    <row r="515" spans="1:6" ht="17" x14ac:dyDescent="0.2">
      <c r="A515" s="28" t="s">
        <v>401</v>
      </c>
      <c r="B515" s="5">
        <v>13982.19</v>
      </c>
      <c r="C515" s="35">
        <f t="shared" si="7"/>
        <v>-2.3693868403924512E-3</v>
      </c>
      <c r="D515" s="5">
        <v>216.73</v>
      </c>
      <c r="E515" s="33">
        <f t="shared" si="7"/>
        <v>-3.3276362914902435E-3</v>
      </c>
      <c r="F515" s="2"/>
    </row>
    <row r="516" spans="1:6" ht="17" x14ac:dyDescent="0.2">
      <c r="A516" s="28" t="s">
        <v>402</v>
      </c>
      <c r="B516" s="5">
        <v>13949.1</v>
      </c>
      <c r="C516" s="35">
        <f t="shared" si="7"/>
        <v>-1.0119782664061105E-2</v>
      </c>
      <c r="D516" s="5">
        <v>216.01</v>
      </c>
      <c r="E516" s="33">
        <f t="shared" si="7"/>
        <v>-2.2709902467665799E-3</v>
      </c>
      <c r="F516" s="2"/>
    </row>
    <row r="517" spans="1:6" ht="17" x14ac:dyDescent="0.2">
      <c r="A517" s="28" t="s">
        <v>403</v>
      </c>
      <c r="B517" s="5">
        <v>13808.65</v>
      </c>
      <c r="C517" s="35">
        <f t="shared" ref="C517:E580" si="8">LN(B518)-LN(B517)</f>
        <v>3.9448039510698862E-3</v>
      </c>
      <c r="D517" s="5">
        <v>215.52</v>
      </c>
      <c r="E517" s="33">
        <f t="shared" si="8"/>
        <v>-1.9041874643477286E-3</v>
      </c>
      <c r="F517" s="2"/>
    </row>
    <row r="518" spans="1:6" ht="17" x14ac:dyDescent="0.2">
      <c r="A518" s="28" t="s">
        <v>404</v>
      </c>
      <c r="B518" s="5">
        <v>13863.23</v>
      </c>
      <c r="C518" s="35">
        <f t="shared" si="8"/>
        <v>-2.6168089376152892E-3</v>
      </c>
      <c r="D518" s="5">
        <v>215.11</v>
      </c>
      <c r="E518" s="33">
        <f t="shared" si="8"/>
        <v>-4.7530378390758798E-3</v>
      </c>
      <c r="F518" s="2"/>
    </row>
    <row r="519" spans="1:6" ht="17" x14ac:dyDescent="0.2">
      <c r="A519" s="28" t="s">
        <v>405</v>
      </c>
      <c r="B519" s="5">
        <v>13827</v>
      </c>
      <c r="C519" s="35">
        <f t="shared" si="8"/>
        <v>1.2308405020359459E-2</v>
      </c>
      <c r="D519" s="5">
        <v>214.09</v>
      </c>
      <c r="E519" s="33">
        <f t="shared" si="8"/>
        <v>1.3500866181828997E-2</v>
      </c>
      <c r="F519" s="2"/>
    </row>
    <row r="520" spans="1:6" ht="17" x14ac:dyDescent="0.2">
      <c r="A520" s="28" t="s">
        <v>406</v>
      </c>
      <c r="B520" s="5">
        <v>13998.24</v>
      </c>
      <c r="C520" s="35">
        <f t="shared" si="8"/>
        <v>1.7790210952933094E-2</v>
      </c>
      <c r="D520" s="5">
        <v>217</v>
      </c>
      <c r="E520" s="33">
        <f t="shared" si="8"/>
        <v>1.2411141427818961E-2</v>
      </c>
      <c r="F520" s="2"/>
    </row>
    <row r="521" spans="1:6" ht="17" x14ac:dyDescent="0.2">
      <c r="A521" s="28" t="s">
        <v>407</v>
      </c>
      <c r="B521" s="5">
        <v>14249.5</v>
      </c>
      <c r="C521" s="35">
        <f t="shared" si="8"/>
        <v>-4.0729873880067657E-3</v>
      </c>
      <c r="D521" s="5">
        <v>219.71</v>
      </c>
      <c r="E521" s="33">
        <f t="shared" si="8"/>
        <v>-1.6854576362161922E-3</v>
      </c>
      <c r="F521" s="2"/>
    </row>
    <row r="522" spans="1:6" ht="17" x14ac:dyDescent="0.2">
      <c r="A522" s="28" t="s">
        <v>408</v>
      </c>
      <c r="B522" s="5">
        <v>14191.58</v>
      </c>
      <c r="C522" s="35">
        <f t="shared" si="8"/>
        <v>4.8749423298843908E-4</v>
      </c>
      <c r="D522" s="5">
        <v>219.34</v>
      </c>
      <c r="E522" s="33">
        <f t="shared" si="8"/>
        <v>-4.6153576570375776E-3</v>
      </c>
      <c r="F522" s="2"/>
    </row>
    <row r="523" spans="1:6" ht="17" x14ac:dyDescent="0.2">
      <c r="A523" s="28" t="s">
        <v>409</v>
      </c>
      <c r="B523" s="5">
        <v>14198.5</v>
      </c>
      <c r="C523" s="35">
        <f t="shared" si="8"/>
        <v>-1.3617673463494739E-2</v>
      </c>
      <c r="D523" s="5">
        <v>218.33</v>
      </c>
      <c r="E523" s="33">
        <f t="shared" si="8"/>
        <v>-4.0847292721917228E-3</v>
      </c>
      <c r="F523" s="2"/>
    </row>
    <row r="524" spans="1:6" ht="17" x14ac:dyDescent="0.2">
      <c r="A524" s="28" t="s">
        <v>410</v>
      </c>
      <c r="B524" s="5">
        <v>14006.46</v>
      </c>
      <c r="C524" s="35">
        <f t="shared" si="8"/>
        <v>9.9584883004979474E-3</v>
      </c>
      <c r="D524" s="5">
        <v>217.44</v>
      </c>
      <c r="E524" s="33">
        <f t="shared" si="8"/>
        <v>-5.996604527813254E-3</v>
      </c>
      <c r="F524" s="2"/>
    </row>
    <row r="525" spans="1:6" ht="16" x14ac:dyDescent="0.2">
      <c r="A525" s="28">
        <v>43842</v>
      </c>
      <c r="B525" s="5">
        <v>14146.64</v>
      </c>
      <c r="C525" s="35">
        <f t="shared" si="8"/>
        <v>2.9363124099592852E-3</v>
      </c>
      <c r="D525" s="5">
        <v>216.14</v>
      </c>
      <c r="E525" s="33">
        <f t="shared" si="8"/>
        <v>-2.4731939726216012E-2</v>
      </c>
      <c r="F525" s="2"/>
    </row>
    <row r="526" spans="1:6" ht="16" x14ac:dyDescent="0.2">
      <c r="A526" s="28">
        <v>43873</v>
      </c>
      <c r="B526" s="5">
        <v>14188.24</v>
      </c>
      <c r="C526" s="35">
        <f t="shared" si="8"/>
        <v>2.0376400006192341E-3</v>
      </c>
      <c r="D526" s="5">
        <v>210.86</v>
      </c>
      <c r="E526" s="33">
        <f t="shared" si="8"/>
        <v>3.0778725436793053E-3</v>
      </c>
      <c r="F526" s="2"/>
    </row>
    <row r="527" spans="1:6" ht="16" x14ac:dyDescent="0.2">
      <c r="A527" s="28">
        <v>43902</v>
      </c>
      <c r="B527" s="5">
        <v>14217.18</v>
      </c>
      <c r="C527" s="35">
        <f t="shared" si="8"/>
        <v>1.3979862739635252E-2</v>
      </c>
      <c r="D527" s="5">
        <v>211.51</v>
      </c>
      <c r="E527" s="33">
        <f t="shared" si="8"/>
        <v>-3.6471325211016037E-3</v>
      </c>
      <c r="F527" s="2"/>
    </row>
    <row r="528" spans="1:6" ht="16" x14ac:dyDescent="0.2">
      <c r="A528" s="28">
        <v>43933</v>
      </c>
      <c r="B528" s="5">
        <v>14417.33</v>
      </c>
      <c r="C528" s="35">
        <f t="shared" si="8"/>
        <v>-4.3347315052884028E-3</v>
      </c>
      <c r="D528" s="5">
        <v>210.74</v>
      </c>
      <c r="E528" s="33">
        <f t="shared" si="8"/>
        <v>-8.8173485488169945E-3</v>
      </c>
      <c r="F528" s="2"/>
    </row>
    <row r="529" spans="1:6" ht="16" x14ac:dyDescent="0.2">
      <c r="A529" s="28">
        <v>44024</v>
      </c>
      <c r="B529" s="5">
        <v>14354.97</v>
      </c>
      <c r="C529" s="35">
        <f t="shared" si="8"/>
        <v>3.2826659664486613E-3</v>
      </c>
      <c r="D529" s="5">
        <v>208.89</v>
      </c>
      <c r="E529" s="33">
        <f t="shared" si="8"/>
        <v>-2.3964735395667347E-3</v>
      </c>
      <c r="F529" s="2"/>
    </row>
    <row r="530" spans="1:6" ht="16" x14ac:dyDescent="0.2">
      <c r="A530" s="28">
        <v>44055</v>
      </c>
      <c r="B530" s="5">
        <v>14402.17</v>
      </c>
      <c r="C530" s="35">
        <f t="shared" si="8"/>
        <v>-1.9523050378058571E-3</v>
      </c>
      <c r="D530" s="5">
        <v>208.39</v>
      </c>
      <c r="E530" s="33">
        <f t="shared" si="8"/>
        <v>1.4385731837416316E-3</v>
      </c>
      <c r="F530" s="2"/>
    </row>
    <row r="531" spans="1:6" ht="16" x14ac:dyDescent="0.2">
      <c r="A531" s="28">
        <v>44086</v>
      </c>
      <c r="B531" s="5">
        <v>14374.08</v>
      </c>
      <c r="C531" s="35">
        <f t="shared" si="8"/>
        <v>1.4084891244898756E-3</v>
      </c>
      <c r="D531" s="5">
        <v>208.69</v>
      </c>
      <c r="E531" s="33">
        <f t="shared" si="8"/>
        <v>-3.1195283618679071E-3</v>
      </c>
      <c r="F531" s="2"/>
    </row>
    <row r="532" spans="1:6" ht="16" x14ac:dyDescent="0.2">
      <c r="A532" s="28">
        <v>44116</v>
      </c>
      <c r="B532" s="5">
        <v>14394.34</v>
      </c>
      <c r="C532" s="35">
        <f t="shared" si="8"/>
        <v>-2.7165583706452168E-3</v>
      </c>
      <c r="D532" s="5">
        <v>208.04</v>
      </c>
      <c r="E532" s="33">
        <f t="shared" si="8"/>
        <v>-1.3468015503788067E-3</v>
      </c>
      <c r="F532" s="2"/>
    </row>
    <row r="533" spans="1:6" ht="16" x14ac:dyDescent="0.2">
      <c r="A533" s="28">
        <v>44147</v>
      </c>
      <c r="B533" s="5">
        <v>14355.29</v>
      </c>
      <c r="C533" s="35">
        <f t="shared" si="8"/>
        <v>-9.8256946739923023E-3</v>
      </c>
      <c r="D533" s="5">
        <v>207.76</v>
      </c>
      <c r="E533" s="33">
        <f t="shared" si="8"/>
        <v>1.982527760932129E-2</v>
      </c>
      <c r="F533" s="2"/>
    </row>
    <row r="534" spans="1:6" ht="17" x14ac:dyDescent="0.2">
      <c r="A534" s="28" t="s">
        <v>411</v>
      </c>
      <c r="B534" s="5">
        <v>14214.93</v>
      </c>
      <c r="C534" s="35">
        <f t="shared" si="8"/>
        <v>1.3096484000886477E-2</v>
      </c>
      <c r="D534" s="5">
        <v>211.92</v>
      </c>
      <c r="E534" s="33">
        <f t="shared" si="8"/>
        <v>1.3777808274582526E-2</v>
      </c>
      <c r="F534" s="2"/>
    </row>
    <row r="535" spans="1:6" ht="17" x14ac:dyDescent="0.2">
      <c r="A535" s="28" t="s">
        <v>412</v>
      </c>
      <c r="B535" s="5">
        <v>14402.32</v>
      </c>
      <c r="C535" s="35">
        <f t="shared" si="8"/>
        <v>4.5954256193603271E-4</v>
      </c>
      <c r="D535" s="5">
        <v>214.86</v>
      </c>
      <c r="E535" s="33">
        <f t="shared" si="8"/>
        <v>-4.9456546474520025E-3</v>
      </c>
      <c r="F535" s="2"/>
    </row>
    <row r="536" spans="1:6" ht="17" x14ac:dyDescent="0.2">
      <c r="A536" s="28" t="s">
        <v>413</v>
      </c>
      <c r="B536" s="5">
        <v>14408.94</v>
      </c>
      <c r="C536" s="35">
        <f t="shared" si="8"/>
        <v>7.4529301442609608E-3</v>
      </c>
      <c r="D536" s="5">
        <v>213.8</v>
      </c>
      <c r="E536" s="33">
        <f t="shared" si="8"/>
        <v>2.10255888694455E-3</v>
      </c>
      <c r="F536" s="2"/>
    </row>
    <row r="537" spans="1:6" ht="17" x14ac:dyDescent="0.2">
      <c r="A537" s="28" t="s">
        <v>414</v>
      </c>
      <c r="B537" s="5">
        <v>14516.73</v>
      </c>
      <c r="C537" s="35">
        <f t="shared" si="8"/>
        <v>-3.374904659457556E-3</v>
      </c>
      <c r="D537" s="5">
        <v>214.25</v>
      </c>
      <c r="E537" s="33">
        <f t="shared" si="8"/>
        <v>3.8664944635877774E-3</v>
      </c>
      <c r="F537" s="2"/>
    </row>
    <row r="538" spans="1:6" ht="17" x14ac:dyDescent="0.2">
      <c r="A538" s="28" t="s">
        <v>415</v>
      </c>
      <c r="B538" s="5">
        <v>14467.82</v>
      </c>
      <c r="C538" s="35">
        <f t="shared" si="8"/>
        <v>-6.1684958514387489E-3</v>
      </c>
      <c r="D538" s="5">
        <v>215.08</v>
      </c>
      <c r="E538" s="33">
        <f t="shared" si="8"/>
        <v>-1.598159380939812E-2</v>
      </c>
      <c r="F538" s="2"/>
    </row>
    <row r="539" spans="1:6" ht="17" x14ac:dyDescent="0.2">
      <c r="A539" s="28" t="s">
        <v>416</v>
      </c>
      <c r="B539" s="5">
        <v>14378.85</v>
      </c>
      <c r="C539" s="35">
        <f t="shared" si="8"/>
        <v>-4.0076443377792259E-3</v>
      </c>
      <c r="D539" s="5">
        <v>211.67</v>
      </c>
      <c r="E539" s="33">
        <f t="shared" si="8"/>
        <v>1.1803868317352695E-3</v>
      </c>
      <c r="F539" s="2"/>
    </row>
    <row r="540" spans="1:6" ht="17" x14ac:dyDescent="0.2">
      <c r="A540" s="28" t="s">
        <v>417</v>
      </c>
      <c r="B540" s="5">
        <v>14321.34</v>
      </c>
      <c r="C540" s="35">
        <f t="shared" si="8"/>
        <v>5.381636082727681E-3</v>
      </c>
      <c r="D540" s="5">
        <v>211.92</v>
      </c>
      <c r="E540" s="33">
        <f t="shared" si="8"/>
        <v>4.7176488113720438E-4</v>
      </c>
      <c r="F540" s="2"/>
    </row>
    <row r="541" spans="1:6" ht="17" x14ac:dyDescent="0.2">
      <c r="A541" s="28" t="s">
        <v>418</v>
      </c>
      <c r="B541" s="5">
        <v>14398.62</v>
      </c>
      <c r="C541" s="35">
        <f t="shared" si="8"/>
        <v>-1.1201789010026886E-3</v>
      </c>
      <c r="D541" s="5">
        <v>212.02</v>
      </c>
      <c r="E541" s="33">
        <f t="shared" si="8"/>
        <v>-2.9758412173563897E-3</v>
      </c>
      <c r="F541" s="2"/>
    </row>
    <row r="542" spans="1:6" ht="17" x14ac:dyDescent="0.2">
      <c r="A542" s="28" t="s">
        <v>419</v>
      </c>
      <c r="B542" s="5">
        <v>14382.5</v>
      </c>
      <c r="C542" s="35">
        <f t="shared" si="8"/>
        <v>1.6166310145067087E-3</v>
      </c>
      <c r="D542" s="5">
        <v>211.39</v>
      </c>
      <c r="E542" s="33">
        <f t="shared" si="8"/>
        <v>1.2364699971260329E-2</v>
      </c>
      <c r="F542" s="2"/>
    </row>
    <row r="543" spans="1:6" ht="17" x14ac:dyDescent="0.2">
      <c r="A543" s="28" t="s">
        <v>420</v>
      </c>
      <c r="B543" s="5">
        <v>14405.77</v>
      </c>
      <c r="C543" s="35">
        <f t="shared" si="8"/>
        <v>-5.4506906541185174E-4</v>
      </c>
      <c r="D543" s="5">
        <v>214.02</v>
      </c>
      <c r="E543" s="33">
        <f t="shared" si="8"/>
        <v>-6.1397329232963926E-3</v>
      </c>
      <c r="F543" s="2"/>
    </row>
    <row r="544" spans="1:6" ht="17" x14ac:dyDescent="0.2">
      <c r="A544" s="28" t="s">
        <v>421</v>
      </c>
      <c r="B544" s="5">
        <v>14397.92</v>
      </c>
      <c r="C544" s="35">
        <f t="shared" si="8"/>
        <v>5.5105869584668454E-3</v>
      </c>
      <c r="D544" s="5">
        <v>212.71</v>
      </c>
      <c r="E544" s="33">
        <f t="shared" si="8"/>
        <v>-5.4210894777799723E-3</v>
      </c>
      <c r="F544" s="2"/>
    </row>
    <row r="545" spans="1:6" ht="17" x14ac:dyDescent="0.2">
      <c r="A545" s="28" t="s">
        <v>422</v>
      </c>
      <c r="B545" s="5">
        <v>14477.48</v>
      </c>
      <c r="C545" s="35">
        <f t="shared" si="8"/>
        <v>3.2631946171353121E-3</v>
      </c>
      <c r="D545" s="5">
        <v>211.56</v>
      </c>
      <c r="E545" s="33">
        <f t="shared" si="8"/>
        <v>1.4173983010821622E-2</v>
      </c>
      <c r="F545" s="2"/>
    </row>
    <row r="546" spans="1:6" ht="17" x14ac:dyDescent="0.2">
      <c r="A546" s="28" t="s">
        <v>423</v>
      </c>
      <c r="B546" s="5">
        <v>14524.8</v>
      </c>
      <c r="C546" s="35">
        <f t="shared" si="8"/>
        <v>-1.0248692719294183E-2</v>
      </c>
      <c r="D546" s="5">
        <v>214.58</v>
      </c>
      <c r="E546" s="33">
        <f t="shared" si="8"/>
        <v>-2.0528027813392136E-2</v>
      </c>
      <c r="F546" s="2"/>
    </row>
    <row r="547" spans="1:6" ht="16" x14ac:dyDescent="0.2">
      <c r="A547" s="28">
        <v>44287</v>
      </c>
      <c r="B547" s="5">
        <v>14376.7</v>
      </c>
      <c r="C547" s="35">
        <f t="shared" si="8"/>
        <v>1.1055951068241754E-2</v>
      </c>
      <c r="D547" s="5">
        <v>210.22</v>
      </c>
      <c r="E547" s="33">
        <f t="shared" si="8"/>
        <v>5.9758299720407138E-3</v>
      </c>
      <c r="F547" s="2"/>
    </row>
    <row r="548" spans="1:6" ht="16" x14ac:dyDescent="0.2">
      <c r="A548" s="28">
        <v>44317</v>
      </c>
      <c r="B548" s="5">
        <v>14536.53</v>
      </c>
      <c r="C548" s="35">
        <f t="shared" si="8"/>
        <v>1.7208050645301398E-2</v>
      </c>
      <c r="D548" s="5">
        <v>211.48</v>
      </c>
      <c r="E548" s="33">
        <f t="shared" si="8"/>
        <v>-2.2722978911824399E-3</v>
      </c>
      <c r="F548" s="2"/>
    </row>
    <row r="549" spans="1:6" ht="16" x14ac:dyDescent="0.2">
      <c r="A549" s="28">
        <v>44348</v>
      </c>
      <c r="B549" s="5">
        <v>14788.84</v>
      </c>
      <c r="C549" s="35">
        <f t="shared" si="8"/>
        <v>9.4160417262418861E-3</v>
      </c>
      <c r="D549" s="5">
        <v>211</v>
      </c>
      <c r="E549" s="33">
        <f t="shared" si="8"/>
        <v>4.6337971230423491E-3</v>
      </c>
      <c r="F549" s="2"/>
    </row>
    <row r="550" spans="1:6" ht="16" x14ac:dyDescent="0.2">
      <c r="A550" s="28">
        <v>44378</v>
      </c>
      <c r="B550" s="5">
        <v>14928.75</v>
      </c>
      <c r="C550" s="35">
        <f t="shared" si="8"/>
        <v>2.5475351603638785E-3</v>
      </c>
      <c r="D550" s="5">
        <v>211.98</v>
      </c>
      <c r="E550" s="33">
        <f t="shared" si="8"/>
        <v>1.8184444047676607E-2</v>
      </c>
      <c r="F550" s="2"/>
    </row>
    <row r="551" spans="1:6" ht="16" x14ac:dyDescent="0.2">
      <c r="A551" s="28">
        <v>44409</v>
      </c>
      <c r="B551" s="5">
        <v>14966.83</v>
      </c>
      <c r="C551" s="35">
        <f t="shared" si="8"/>
        <v>-1.930794964209781E-3</v>
      </c>
      <c r="D551" s="5">
        <v>215.87</v>
      </c>
      <c r="E551" s="33">
        <f t="shared" si="8"/>
        <v>-7.6261704176570078E-3</v>
      </c>
      <c r="F551" s="2"/>
    </row>
    <row r="552" spans="1:6" ht="16" x14ac:dyDescent="0.2">
      <c r="A552" s="28">
        <v>44501</v>
      </c>
      <c r="B552" s="5">
        <v>14937.96</v>
      </c>
      <c r="C552" s="35">
        <f t="shared" si="8"/>
        <v>4.8303417151096539E-3</v>
      </c>
      <c r="D552" s="5">
        <v>214.23</v>
      </c>
      <c r="E552" s="33">
        <f t="shared" si="8"/>
        <v>-1.2352504244984353E-2</v>
      </c>
      <c r="F552" s="2"/>
    </row>
    <row r="553" spans="1:6" ht="16" x14ac:dyDescent="0.2">
      <c r="A553" s="28">
        <v>44531</v>
      </c>
      <c r="B553" s="5">
        <v>15010.29</v>
      </c>
      <c r="C553" s="35">
        <f t="shared" si="8"/>
        <v>-1.7790288716508229E-3</v>
      </c>
      <c r="D553" s="5">
        <v>211.6</v>
      </c>
      <c r="E553" s="33">
        <f t="shared" si="8"/>
        <v>2.3130129031105895E-3</v>
      </c>
      <c r="F553" s="2"/>
    </row>
    <row r="554" spans="1:6" ht="17" x14ac:dyDescent="0.2">
      <c r="A554" s="28" t="s">
        <v>424</v>
      </c>
      <c r="B554" s="5">
        <v>14983.61</v>
      </c>
      <c r="C554" s="35">
        <f t="shared" si="8"/>
        <v>4.0475624885321082E-3</v>
      </c>
      <c r="D554" s="5">
        <v>212.09</v>
      </c>
      <c r="E554" s="33">
        <f t="shared" si="8"/>
        <v>-1.7071671648398734E-2</v>
      </c>
      <c r="F554" s="2"/>
    </row>
    <row r="555" spans="1:6" ht="17" x14ac:dyDescent="0.2">
      <c r="A555" s="28" t="s">
        <v>425</v>
      </c>
      <c r="B555" s="5">
        <v>15044.38</v>
      </c>
      <c r="C555" s="35">
        <f t="shared" si="8"/>
        <v>-1.0034638313118904E-2</v>
      </c>
      <c r="D555" s="5">
        <v>208.5</v>
      </c>
      <c r="E555" s="33">
        <f t="shared" si="8"/>
        <v>6.7398261870588172E-3</v>
      </c>
      <c r="F555" s="2"/>
    </row>
    <row r="556" spans="1:6" ht="17" x14ac:dyDescent="0.2">
      <c r="A556" s="28" t="s">
        <v>426</v>
      </c>
      <c r="B556" s="5">
        <v>14894.17</v>
      </c>
      <c r="C556" s="35">
        <f t="shared" si="8"/>
        <v>6.2359835181524659E-3</v>
      </c>
      <c r="D556" s="5">
        <v>209.91</v>
      </c>
      <c r="E556" s="33">
        <f t="shared" si="8"/>
        <v>-3.9140861425828177E-3</v>
      </c>
      <c r="F556" s="2"/>
    </row>
    <row r="557" spans="1:6" ht="17" x14ac:dyDescent="0.2">
      <c r="A557" s="28" t="s">
        <v>427</v>
      </c>
      <c r="B557" s="5">
        <v>14987.34</v>
      </c>
      <c r="C557" s="35">
        <f t="shared" si="8"/>
        <v>7.3087504110702639E-3</v>
      </c>
      <c r="D557" s="5">
        <v>209.09</v>
      </c>
      <c r="E557" s="33">
        <f t="shared" si="8"/>
        <v>2.1480765378811384E-2</v>
      </c>
      <c r="F557" s="2"/>
    </row>
    <row r="558" spans="1:6" ht="17" x14ac:dyDescent="0.2">
      <c r="A558" s="28" t="s">
        <v>428</v>
      </c>
      <c r="B558" s="5">
        <v>15097.28</v>
      </c>
      <c r="C558" s="35">
        <f t="shared" si="8"/>
        <v>-5.195199810394513E-3</v>
      </c>
      <c r="D558" s="5">
        <v>213.63</v>
      </c>
      <c r="E558" s="33">
        <f t="shared" si="8"/>
        <v>-4.6820864232088866E-4</v>
      </c>
      <c r="F558" s="2"/>
    </row>
    <row r="559" spans="1:6" ht="17" x14ac:dyDescent="0.2">
      <c r="A559" s="28" t="s">
        <v>429</v>
      </c>
      <c r="B559" s="5">
        <v>15019.05</v>
      </c>
      <c r="C559" s="35">
        <f t="shared" si="8"/>
        <v>-4.4850261479254527E-3</v>
      </c>
      <c r="D559" s="5">
        <v>213.53</v>
      </c>
      <c r="E559" s="33">
        <f t="shared" si="8"/>
        <v>-7.0272425650763637E-4</v>
      </c>
      <c r="F559" s="2"/>
    </row>
    <row r="560" spans="1:6" ht="17" x14ac:dyDescent="0.2">
      <c r="A560" s="28" t="s">
        <v>430</v>
      </c>
      <c r="B560" s="5">
        <v>14951.84</v>
      </c>
      <c r="C560" s="35">
        <f t="shared" si="8"/>
        <v>-1.107500231144698E-3</v>
      </c>
      <c r="D560" s="5">
        <v>213.38</v>
      </c>
      <c r="E560" s="33">
        <f t="shared" si="8"/>
        <v>-1.8747656597817297E-4</v>
      </c>
      <c r="F560" s="2"/>
    </row>
    <row r="561" spans="1:6" ht="17" x14ac:dyDescent="0.2">
      <c r="A561" s="28" t="s">
        <v>431</v>
      </c>
      <c r="B561" s="5">
        <v>14935.29</v>
      </c>
      <c r="C561" s="35">
        <f t="shared" si="8"/>
        <v>-4.5579902993893029E-3</v>
      </c>
      <c r="D561" s="5">
        <v>213.34</v>
      </c>
      <c r="E561" s="33">
        <f t="shared" si="8"/>
        <v>9.5167727033977911E-3</v>
      </c>
      <c r="F561" s="2"/>
    </row>
    <row r="562" spans="1:6" ht="17" x14ac:dyDescent="0.2">
      <c r="A562" s="28" t="s">
        <v>432</v>
      </c>
      <c r="B562" s="5">
        <v>14867.37</v>
      </c>
      <c r="C562" s="35">
        <f t="shared" si="8"/>
        <v>-2.5866794361082412E-2</v>
      </c>
      <c r="D562" s="5">
        <v>215.38</v>
      </c>
      <c r="E562" s="33">
        <f t="shared" si="8"/>
        <v>-3.968511663536578E-2</v>
      </c>
      <c r="F562" s="2"/>
    </row>
    <row r="563" spans="1:6" ht="17" x14ac:dyDescent="0.2">
      <c r="A563" s="28" t="s">
        <v>433</v>
      </c>
      <c r="B563" s="5">
        <v>14487.73</v>
      </c>
      <c r="C563" s="35">
        <f t="shared" si="8"/>
        <v>1.2469787488372575E-2</v>
      </c>
      <c r="D563" s="5">
        <v>207</v>
      </c>
      <c r="E563" s="33">
        <f t="shared" si="8"/>
        <v>-8.6994350853952795E-4</v>
      </c>
      <c r="F563" s="2"/>
    </row>
    <row r="564" spans="1:6" ht="17" x14ac:dyDescent="0.2">
      <c r="A564" s="28" t="s">
        <v>434</v>
      </c>
      <c r="B564" s="5">
        <v>14669.52</v>
      </c>
      <c r="C564" s="35">
        <f t="shared" si="8"/>
        <v>-1.8738128552445943E-2</v>
      </c>
      <c r="D564" s="5">
        <v>206.82</v>
      </c>
      <c r="E564" s="33">
        <f t="shared" si="8"/>
        <v>4.9197031654601986E-3</v>
      </c>
      <c r="F564" s="2"/>
    </row>
    <row r="565" spans="1:6" ht="17" x14ac:dyDescent="0.2">
      <c r="A565" s="28" t="s">
        <v>435</v>
      </c>
      <c r="B565" s="5">
        <v>14397.2</v>
      </c>
      <c r="C565" s="35">
        <f t="shared" si="8"/>
        <v>1.3726107413216226E-2</v>
      </c>
      <c r="D565" s="5">
        <v>207.84</v>
      </c>
      <c r="E565" s="33">
        <f t="shared" si="8"/>
        <v>4.3293167571345492E-4</v>
      </c>
      <c r="F565" s="2"/>
    </row>
    <row r="566" spans="1:6" ht="16" x14ac:dyDescent="0.2">
      <c r="A566" s="28">
        <v>44198</v>
      </c>
      <c r="B566" s="5">
        <v>14596.18</v>
      </c>
      <c r="C566" s="35">
        <f t="shared" si="8"/>
        <v>1.1742100451508364E-2</v>
      </c>
      <c r="D566" s="5">
        <v>207.93</v>
      </c>
      <c r="E566" s="33">
        <f t="shared" si="8"/>
        <v>8.7625354173868075E-3</v>
      </c>
      <c r="F566" s="2"/>
    </row>
    <row r="567" spans="1:6" ht="16" x14ac:dyDescent="0.2">
      <c r="A567" s="28">
        <v>44229</v>
      </c>
      <c r="B567" s="5">
        <v>14768.58</v>
      </c>
      <c r="C567" s="35">
        <f t="shared" si="8"/>
        <v>4.7609423195016376E-3</v>
      </c>
      <c r="D567" s="5">
        <v>209.76</v>
      </c>
      <c r="E567" s="33">
        <f t="shared" si="8"/>
        <v>-5.018291411730047E-3</v>
      </c>
      <c r="F567" s="2"/>
    </row>
    <row r="568" spans="1:6" ht="16" x14ac:dyDescent="0.2">
      <c r="A568" s="28">
        <v>44257</v>
      </c>
      <c r="B568" s="5">
        <v>14839.06</v>
      </c>
      <c r="C568" s="35">
        <f t="shared" si="8"/>
        <v>9.1479646985010987E-3</v>
      </c>
      <c r="D568" s="5">
        <v>208.71</v>
      </c>
      <c r="E568" s="33">
        <f t="shared" si="8"/>
        <v>1.1054574860561495E-2</v>
      </c>
      <c r="F568" s="2"/>
    </row>
    <row r="569" spans="1:6" ht="16" x14ac:dyDescent="0.2">
      <c r="A569" s="28">
        <v>44288</v>
      </c>
      <c r="B569" s="5">
        <v>14975.43</v>
      </c>
      <c r="C569" s="35">
        <f t="shared" si="8"/>
        <v>6.2686113724055303E-3</v>
      </c>
      <c r="D569" s="5">
        <v>211.03</v>
      </c>
      <c r="E569" s="33">
        <f t="shared" si="8"/>
        <v>7.3180846412146394E-3</v>
      </c>
      <c r="F569" s="2"/>
    </row>
    <row r="570" spans="1:6" ht="16" x14ac:dyDescent="0.2">
      <c r="A570" s="28">
        <v>44318</v>
      </c>
      <c r="B570" s="5">
        <v>15069.6</v>
      </c>
      <c r="C570" s="35">
        <f t="shared" si="8"/>
        <v>1.0365085645693384E-2</v>
      </c>
      <c r="D570" s="5">
        <v>212.58</v>
      </c>
      <c r="E570" s="33">
        <f t="shared" si="8"/>
        <v>-4.7152105468075689E-3</v>
      </c>
      <c r="F570" s="2"/>
    </row>
    <row r="571" spans="1:6" ht="16" x14ac:dyDescent="0.2">
      <c r="A571" s="28">
        <v>44410</v>
      </c>
      <c r="B571" s="5">
        <v>15226.61</v>
      </c>
      <c r="C571" s="35">
        <f t="shared" si="8"/>
        <v>1.1676673678557847E-3</v>
      </c>
      <c r="D571" s="5">
        <v>211.58</v>
      </c>
      <c r="E571" s="33">
        <f t="shared" si="8"/>
        <v>2.0582633245985527E-2</v>
      </c>
      <c r="F571" s="2"/>
    </row>
    <row r="572" spans="1:6" ht="16" x14ac:dyDescent="0.2">
      <c r="A572" s="28">
        <v>44441</v>
      </c>
      <c r="B572" s="5">
        <v>15244.4</v>
      </c>
      <c r="C572" s="35">
        <f t="shared" si="8"/>
        <v>1.9332668718803347E-3</v>
      </c>
      <c r="D572" s="5">
        <v>215.98</v>
      </c>
      <c r="E572" s="33">
        <f t="shared" si="8"/>
        <v>-7.3423816079669635E-3</v>
      </c>
      <c r="F572" s="2"/>
    </row>
    <row r="573" spans="1:6" ht="16" x14ac:dyDescent="0.2">
      <c r="A573" s="28">
        <v>44471</v>
      </c>
      <c r="B573" s="5">
        <v>15273.9</v>
      </c>
      <c r="C573" s="35">
        <f t="shared" si="8"/>
        <v>1.5171248590899467E-3</v>
      </c>
      <c r="D573" s="5">
        <v>214.4</v>
      </c>
      <c r="E573" s="33">
        <f t="shared" si="8"/>
        <v>-6.0652718401232875E-4</v>
      </c>
      <c r="F573" s="2"/>
    </row>
    <row r="574" spans="1:6" ht="16" x14ac:dyDescent="0.2">
      <c r="A574" s="28">
        <v>44502</v>
      </c>
      <c r="B574" s="5">
        <v>15297.09</v>
      </c>
      <c r="C574" s="35">
        <f t="shared" si="8"/>
        <v>4.7289182579763889E-3</v>
      </c>
      <c r="D574" s="5">
        <v>214.27</v>
      </c>
      <c r="E574" s="33">
        <f t="shared" si="8"/>
        <v>-1.7282859242744308E-3</v>
      </c>
      <c r="F574" s="2"/>
    </row>
    <row r="575" spans="1:6" ht="16" x14ac:dyDescent="0.2">
      <c r="A575" s="28">
        <v>44532</v>
      </c>
      <c r="B575" s="5">
        <v>15369.6</v>
      </c>
      <c r="C575" s="35">
        <f t="shared" si="8"/>
        <v>3.4696660168407334E-3</v>
      </c>
      <c r="D575" s="5">
        <v>213.9</v>
      </c>
      <c r="E575" s="33">
        <f t="shared" si="8"/>
        <v>5.2689371889371728E-3</v>
      </c>
      <c r="F575" s="2"/>
    </row>
    <row r="576" spans="1:6" ht="17" x14ac:dyDescent="0.2">
      <c r="A576" s="28" t="s">
        <v>436</v>
      </c>
      <c r="B576" s="5">
        <v>15423.02</v>
      </c>
      <c r="C576" s="35">
        <f t="shared" si="8"/>
        <v>-1.3255214084200162E-3</v>
      </c>
      <c r="D576" s="5">
        <v>215.03</v>
      </c>
      <c r="E576" s="33">
        <f t="shared" si="8"/>
        <v>-7.374940073326286E-3</v>
      </c>
      <c r="F576" s="2"/>
    </row>
    <row r="577" spans="1:6" ht="17" x14ac:dyDescent="0.2">
      <c r="A577" s="28" t="s">
        <v>437</v>
      </c>
      <c r="B577" s="5">
        <v>15402.59</v>
      </c>
      <c r="C577" s="35">
        <f t="shared" si="8"/>
        <v>-7.2948006086619444E-3</v>
      </c>
      <c r="D577" s="5">
        <v>213.45</v>
      </c>
      <c r="E577" s="33">
        <f t="shared" si="8"/>
        <v>9.233417586364645E-3</v>
      </c>
      <c r="F577" s="2"/>
    </row>
    <row r="578" spans="1:6" ht="17" x14ac:dyDescent="0.2">
      <c r="A578" s="28" t="s">
        <v>438</v>
      </c>
      <c r="B578" s="5">
        <v>15290.64</v>
      </c>
      <c r="C578" s="35">
        <f t="shared" si="8"/>
        <v>4.7009661062276109E-3</v>
      </c>
      <c r="D578" s="5">
        <v>215.43</v>
      </c>
      <c r="E578" s="33">
        <f t="shared" si="8"/>
        <v>-1.4918320960851439E-2</v>
      </c>
      <c r="F578" s="2"/>
    </row>
    <row r="579" spans="1:6" ht="17" x14ac:dyDescent="0.2">
      <c r="A579" s="28" t="s">
        <v>439</v>
      </c>
      <c r="B579" s="5">
        <v>15362.69</v>
      </c>
      <c r="C579" s="35">
        <f t="shared" si="8"/>
        <v>-1.4474082719306836E-3</v>
      </c>
      <c r="D579" s="5">
        <v>212.24</v>
      </c>
      <c r="E579" s="33">
        <f t="shared" si="8"/>
        <v>-8.4845633183228131E-4</v>
      </c>
      <c r="F579" s="2"/>
    </row>
    <row r="580" spans="1:6" ht="17" x14ac:dyDescent="0.2">
      <c r="A580" s="28" t="s">
        <v>440</v>
      </c>
      <c r="B580" s="5">
        <v>15340.47</v>
      </c>
      <c r="C580" s="35">
        <f t="shared" si="8"/>
        <v>1.215651167962406E-3</v>
      </c>
      <c r="D580" s="5">
        <v>212.06</v>
      </c>
      <c r="E580" s="33">
        <f t="shared" si="8"/>
        <v>-3.495681201536982E-3</v>
      </c>
      <c r="F580" s="2"/>
    </row>
    <row r="581" spans="1:6" ht="17" x14ac:dyDescent="0.2">
      <c r="A581" s="28" t="s">
        <v>441</v>
      </c>
      <c r="B581" s="5">
        <v>15359.13</v>
      </c>
      <c r="C581" s="35">
        <f t="shared" ref="C581:E644" si="9">LN(B582)-LN(B581)</f>
        <v>1.1669935715270086E-2</v>
      </c>
      <c r="D581" s="5">
        <v>211.32</v>
      </c>
      <c r="E581" s="33">
        <f t="shared" si="9"/>
        <v>9.1853963133869954E-3</v>
      </c>
      <c r="F581" s="2"/>
    </row>
    <row r="582" spans="1:6" ht="17" x14ac:dyDescent="0.2">
      <c r="A582" s="28" t="s">
        <v>442</v>
      </c>
      <c r="B582" s="5">
        <v>15539.42</v>
      </c>
      <c r="C582" s="35">
        <f t="shared" si="9"/>
        <v>-2.1645873815442584E-2</v>
      </c>
      <c r="D582" s="5">
        <v>213.27</v>
      </c>
      <c r="E582" s="33">
        <f t="shared" si="9"/>
        <v>-1.0937830039154051E-2</v>
      </c>
      <c r="F582" s="2"/>
    </row>
    <row r="583" spans="1:6" ht="17" x14ac:dyDescent="0.2">
      <c r="A583" s="28" t="s">
        <v>443</v>
      </c>
      <c r="B583" s="5">
        <v>15206.67</v>
      </c>
      <c r="C583" s="35">
        <f t="shared" si="9"/>
        <v>-1.298618977670607E-2</v>
      </c>
      <c r="D583" s="5">
        <v>210.95</v>
      </c>
      <c r="E583" s="33">
        <f t="shared" si="9"/>
        <v>-2.3065588961701522E-2</v>
      </c>
      <c r="F583" s="2"/>
    </row>
    <row r="584" spans="1:6" ht="17" x14ac:dyDescent="0.2">
      <c r="A584" s="28" t="s">
        <v>444</v>
      </c>
      <c r="B584" s="5">
        <v>15010.47</v>
      </c>
      <c r="C584" s="35">
        <f t="shared" si="9"/>
        <v>2.0918258283211699E-2</v>
      </c>
      <c r="D584" s="5">
        <v>206.14</v>
      </c>
      <c r="E584" s="33">
        <f t="shared" si="9"/>
        <v>1.0183731438305976E-2</v>
      </c>
      <c r="F584" s="2"/>
    </row>
    <row r="585" spans="1:6" ht="16" x14ac:dyDescent="0.2">
      <c r="A585" s="28">
        <v>44199</v>
      </c>
      <c r="B585" s="5">
        <v>15327.77</v>
      </c>
      <c r="C585" s="35">
        <f t="shared" si="9"/>
        <v>-3.3164773564333672E-3</v>
      </c>
      <c r="D585" s="5">
        <v>208.25</v>
      </c>
      <c r="E585" s="33">
        <f t="shared" si="9"/>
        <v>2.0147756983410758E-3</v>
      </c>
      <c r="F585" s="2"/>
    </row>
    <row r="586" spans="1:6" ht="16" x14ac:dyDescent="0.2">
      <c r="A586" s="28">
        <v>44230</v>
      </c>
      <c r="B586" s="5">
        <v>15277.02</v>
      </c>
      <c r="C586" s="35">
        <f t="shared" si="9"/>
        <v>-5.1076015816740039E-3</v>
      </c>
      <c r="D586" s="5">
        <v>208.67</v>
      </c>
      <c r="E586" s="33">
        <f t="shared" si="9"/>
        <v>-1.375205633734744E-2</v>
      </c>
      <c r="F586" s="2"/>
    </row>
    <row r="587" spans="1:6" ht="16" x14ac:dyDescent="0.2">
      <c r="A587" s="28">
        <v>44258</v>
      </c>
      <c r="B587" s="5">
        <v>15199.19</v>
      </c>
      <c r="C587" s="35">
        <f t="shared" si="9"/>
        <v>-1.5901603692672239E-2</v>
      </c>
      <c r="D587" s="5">
        <v>205.82</v>
      </c>
      <c r="E587" s="33">
        <f t="shared" si="9"/>
        <v>-4.7728138135960663E-3</v>
      </c>
      <c r="F587" s="2"/>
    </row>
    <row r="588" spans="1:6" ht="16" x14ac:dyDescent="0.2">
      <c r="A588" s="28">
        <v>44289</v>
      </c>
      <c r="B588" s="5">
        <v>14959.41</v>
      </c>
      <c r="C588" s="35">
        <f t="shared" si="9"/>
        <v>1.9358962588057693E-2</v>
      </c>
      <c r="D588" s="5">
        <v>204.84</v>
      </c>
      <c r="E588" s="33">
        <f t="shared" si="9"/>
        <v>1.2275450715399039E-2</v>
      </c>
      <c r="F588" s="2"/>
    </row>
    <row r="589" spans="1:6" ht="16" x14ac:dyDescent="0.2">
      <c r="A589" s="28">
        <v>44319</v>
      </c>
      <c r="B589" s="5">
        <v>15251.83</v>
      </c>
      <c r="C589" s="35">
        <f t="shared" si="9"/>
        <v>2.3935668713512825E-3</v>
      </c>
      <c r="D589" s="5">
        <v>207.37</v>
      </c>
      <c r="E589" s="33">
        <f t="shared" si="9"/>
        <v>8.3557919889596377E-3</v>
      </c>
      <c r="F589" s="2"/>
    </row>
    <row r="590" spans="1:6" ht="16" x14ac:dyDescent="0.2">
      <c r="A590" s="28">
        <v>44411</v>
      </c>
      <c r="B590" s="5">
        <v>15288.38</v>
      </c>
      <c r="C590" s="35">
        <f t="shared" si="9"/>
        <v>5.6907257375122811E-3</v>
      </c>
      <c r="D590" s="5">
        <v>209.11</v>
      </c>
      <c r="E590" s="33">
        <f t="shared" si="9"/>
        <v>-2.6816086557541752E-3</v>
      </c>
      <c r="F590" s="2"/>
    </row>
    <row r="591" spans="1:6" ht="16" x14ac:dyDescent="0.2">
      <c r="A591" s="28">
        <v>44442</v>
      </c>
      <c r="B591" s="5">
        <v>15375.63</v>
      </c>
      <c r="C591" s="35">
        <f t="shared" si="9"/>
        <v>9.4642759659535614E-3</v>
      </c>
      <c r="D591" s="5">
        <v>208.55</v>
      </c>
      <c r="E591" s="33">
        <f t="shared" si="9"/>
        <v>2.2567686060772196E-2</v>
      </c>
      <c r="F591" s="2"/>
    </row>
    <row r="592" spans="1:6" ht="16" x14ac:dyDescent="0.2">
      <c r="A592" s="28">
        <v>44472</v>
      </c>
      <c r="B592" s="5">
        <v>15521.84</v>
      </c>
      <c r="C592" s="35">
        <f t="shared" si="9"/>
        <v>8.0950488636482021E-3</v>
      </c>
      <c r="D592" s="5">
        <v>213.31</v>
      </c>
      <c r="E592" s="33">
        <f t="shared" si="9"/>
        <v>-8.1905937085000602E-3</v>
      </c>
      <c r="F592" s="2"/>
    </row>
    <row r="593" spans="1:6" ht="16" x14ac:dyDescent="0.2">
      <c r="A593" s="28">
        <v>44503</v>
      </c>
      <c r="B593" s="5">
        <v>15648</v>
      </c>
      <c r="C593" s="35">
        <f t="shared" si="9"/>
        <v>4.2859198967377665E-3</v>
      </c>
      <c r="D593" s="5">
        <v>211.57</v>
      </c>
      <c r="E593" s="33">
        <f t="shared" si="9"/>
        <v>3.6328505902005759E-3</v>
      </c>
      <c r="F593" s="2"/>
    </row>
    <row r="594" spans="1:6" ht="16" x14ac:dyDescent="0.2">
      <c r="A594" s="28">
        <v>44533</v>
      </c>
      <c r="B594" s="5">
        <v>15715.21</v>
      </c>
      <c r="C594" s="35">
        <f t="shared" si="9"/>
        <v>3.8290704568559875E-3</v>
      </c>
      <c r="D594" s="5">
        <v>212.34</v>
      </c>
      <c r="E594" s="33">
        <f t="shared" si="9"/>
        <v>3.7527508949742661E-2</v>
      </c>
      <c r="F594" s="2"/>
    </row>
    <row r="595" spans="1:6" ht="17" x14ac:dyDescent="0.2">
      <c r="A595" s="28" t="s">
        <v>445</v>
      </c>
      <c r="B595" s="5">
        <v>15775.5</v>
      </c>
      <c r="C595" s="35">
        <f t="shared" si="9"/>
        <v>-6.7547196224424511E-3</v>
      </c>
      <c r="D595" s="5">
        <v>220.46</v>
      </c>
      <c r="E595" s="33">
        <f t="shared" si="9"/>
        <v>-2.7252923844516275E-3</v>
      </c>
      <c r="F595" s="2"/>
    </row>
    <row r="596" spans="1:6" ht="17" x14ac:dyDescent="0.2">
      <c r="A596" s="28" t="s">
        <v>446</v>
      </c>
      <c r="B596" s="5">
        <v>15669.3</v>
      </c>
      <c r="C596" s="35">
        <f t="shared" si="9"/>
        <v>3.9394390837337312E-3</v>
      </c>
      <c r="D596" s="5">
        <v>219.86</v>
      </c>
      <c r="E596" s="33">
        <f t="shared" si="9"/>
        <v>1.9146022596778778E-2</v>
      </c>
      <c r="F596" s="2"/>
    </row>
    <row r="597" spans="1:6" ht="17" x14ac:dyDescent="0.2">
      <c r="A597" s="28" t="s">
        <v>447</v>
      </c>
      <c r="B597" s="5">
        <v>15731.15</v>
      </c>
      <c r="C597" s="35">
        <f t="shared" si="9"/>
        <v>-9.0727954411278233E-3</v>
      </c>
      <c r="D597" s="5">
        <v>224.11</v>
      </c>
      <c r="E597" s="33">
        <f t="shared" si="9"/>
        <v>-5.4137623556735903E-3</v>
      </c>
      <c r="F597" s="2"/>
    </row>
    <row r="598" spans="1:6" ht="17" x14ac:dyDescent="0.2">
      <c r="A598" s="28" t="s">
        <v>448</v>
      </c>
      <c r="B598" s="5">
        <v>15589.07</v>
      </c>
      <c r="C598" s="35">
        <f t="shared" si="9"/>
        <v>-1.7212752469557557E-3</v>
      </c>
      <c r="D598" s="5">
        <v>222.9</v>
      </c>
      <c r="E598" s="33">
        <f t="shared" si="9"/>
        <v>-2.065838072460302E-3</v>
      </c>
      <c r="F598" s="2"/>
    </row>
    <row r="599" spans="1:6" ht="17" x14ac:dyDescent="0.2">
      <c r="A599" s="28" t="s">
        <v>449</v>
      </c>
      <c r="B599" s="5">
        <v>15562.26</v>
      </c>
      <c r="C599" s="35">
        <f t="shared" si="9"/>
        <v>-6.8651123869400976E-4</v>
      </c>
      <c r="D599" s="5">
        <v>222.44</v>
      </c>
      <c r="E599" s="33">
        <f t="shared" si="9"/>
        <v>1.1754062611141869E-2</v>
      </c>
      <c r="F599" s="2"/>
    </row>
    <row r="600" spans="1:6" ht="17" x14ac:dyDescent="0.2">
      <c r="A600" s="28" t="s">
        <v>450</v>
      </c>
      <c r="B600" s="5">
        <v>15551.58</v>
      </c>
      <c r="C600" s="35">
        <f t="shared" si="9"/>
        <v>-1.3272851334388491E-2</v>
      </c>
      <c r="D600" s="5">
        <v>225.07</v>
      </c>
      <c r="E600" s="33">
        <f t="shared" si="9"/>
        <v>-3.1149900588189894E-3</v>
      </c>
      <c r="F600" s="2"/>
    </row>
    <row r="601" spans="1:6" ht="17" x14ac:dyDescent="0.2">
      <c r="A601" s="28" t="s">
        <v>451</v>
      </c>
      <c r="B601" s="5">
        <v>15346.53</v>
      </c>
      <c r="C601" s="35">
        <f t="shared" si="9"/>
        <v>-4.5697623436229406E-3</v>
      </c>
      <c r="D601" s="5">
        <v>224.37</v>
      </c>
      <c r="E601" s="33">
        <f t="shared" si="9"/>
        <v>-1.4272336395340091E-3</v>
      </c>
      <c r="F601" s="2"/>
    </row>
    <row r="602" spans="1:6" ht="17" x14ac:dyDescent="0.2">
      <c r="A602" s="28" t="s">
        <v>452</v>
      </c>
      <c r="B602" s="5">
        <v>15276.56</v>
      </c>
      <c r="C602" s="35">
        <f t="shared" si="9"/>
        <v>8.7210319240895728E-3</v>
      </c>
      <c r="D602" s="5">
        <v>224.05</v>
      </c>
      <c r="E602" s="33">
        <f t="shared" si="9"/>
        <v>6.6926940590761319E-4</v>
      </c>
      <c r="F602" s="2"/>
    </row>
    <row r="603" spans="1:6" ht="17" x14ac:dyDescent="0.2">
      <c r="A603" s="28" t="s">
        <v>453</v>
      </c>
      <c r="B603" s="5">
        <v>15410.37</v>
      </c>
      <c r="C603" s="35">
        <f t="shared" si="9"/>
        <v>1.7507332172602474E-2</v>
      </c>
      <c r="D603" s="5">
        <v>224.2</v>
      </c>
      <c r="E603" s="33">
        <f t="shared" si="9"/>
        <v>4.4947896149611921E-3</v>
      </c>
      <c r="F603" s="2"/>
    </row>
    <row r="604" spans="1:6" ht="17" x14ac:dyDescent="0.2">
      <c r="A604" s="28" t="s">
        <v>454</v>
      </c>
      <c r="B604" s="5">
        <v>15682.54</v>
      </c>
      <c r="C604" s="35">
        <f t="shared" si="9"/>
        <v>-4.5158287055038215E-3</v>
      </c>
      <c r="D604" s="5">
        <v>225.21</v>
      </c>
      <c r="E604" s="33">
        <f t="shared" si="9"/>
        <v>9.4573800179986733E-3</v>
      </c>
      <c r="F604" s="2"/>
    </row>
    <row r="605" spans="1:6" ht="17" x14ac:dyDescent="0.2">
      <c r="A605" s="28" t="s">
        <v>455</v>
      </c>
      <c r="B605" s="5">
        <v>15611.88</v>
      </c>
      <c r="C605" s="35">
        <f t="shared" si="9"/>
        <v>9.1107020549685558E-4</v>
      </c>
      <c r="D605" s="5">
        <v>227.35</v>
      </c>
      <c r="E605" s="33">
        <f t="shared" si="9"/>
        <v>-1.0479170906339874E-2</v>
      </c>
      <c r="F605" s="2"/>
    </row>
    <row r="606" spans="1:6" ht="17" x14ac:dyDescent="0.2">
      <c r="A606" s="28" t="s">
        <v>456</v>
      </c>
      <c r="B606" s="5">
        <v>15626.11</v>
      </c>
      <c r="C606" s="35">
        <f t="shared" si="9"/>
        <v>-1.5607866021660755E-3</v>
      </c>
      <c r="D606" s="5">
        <v>224.98</v>
      </c>
      <c r="E606" s="33">
        <f t="shared" si="9"/>
        <v>-3.740652740797934E-3</v>
      </c>
      <c r="F606" s="2"/>
    </row>
    <row r="607" spans="1:6" ht="17" x14ac:dyDescent="0.2">
      <c r="A607" s="28" t="s">
        <v>457</v>
      </c>
      <c r="B607" s="5">
        <v>15601.74</v>
      </c>
      <c r="C607" s="35">
        <f t="shared" si="9"/>
        <v>9.6001308841664468E-3</v>
      </c>
      <c r="D607" s="5">
        <v>224.14</v>
      </c>
      <c r="E607" s="33">
        <f t="shared" si="9"/>
        <v>4.7624436291391348E-3</v>
      </c>
      <c r="F607" s="2"/>
    </row>
    <row r="608" spans="1:6" ht="16" x14ac:dyDescent="0.2">
      <c r="A608" s="28">
        <v>44200</v>
      </c>
      <c r="B608" s="5">
        <v>15752.24</v>
      </c>
      <c r="C608" s="35">
        <f t="shared" si="9"/>
        <v>7.4693809981560833E-3</v>
      </c>
      <c r="D608" s="5">
        <v>225.21</v>
      </c>
      <c r="E608" s="33">
        <f t="shared" si="9"/>
        <v>1.6033466846629985E-2</v>
      </c>
      <c r="F608" s="2"/>
    </row>
    <row r="609" spans="1:6" ht="16" x14ac:dyDescent="0.2">
      <c r="A609" s="28">
        <v>44320</v>
      </c>
      <c r="B609" s="5">
        <v>15870.34</v>
      </c>
      <c r="C609" s="35">
        <f t="shared" si="9"/>
        <v>4.800257113810602E-4</v>
      </c>
      <c r="D609" s="5">
        <v>228.85</v>
      </c>
      <c r="E609" s="33">
        <f t="shared" si="9"/>
        <v>1.3282598267466916E-2</v>
      </c>
      <c r="F609" s="2"/>
    </row>
    <row r="610" spans="1:6" ht="16" x14ac:dyDescent="0.2">
      <c r="A610" s="28">
        <v>44351</v>
      </c>
      <c r="B610" s="5">
        <v>15877.96</v>
      </c>
      <c r="C610" s="35">
        <f t="shared" si="9"/>
        <v>-2.4662013501828284E-3</v>
      </c>
      <c r="D610" s="5">
        <v>231.91</v>
      </c>
      <c r="E610" s="33">
        <f t="shared" si="9"/>
        <v>3.0138660546983331E-3</v>
      </c>
      <c r="F610" s="2"/>
    </row>
    <row r="611" spans="1:6" ht="16" x14ac:dyDescent="0.2">
      <c r="A611" s="28">
        <v>44381</v>
      </c>
      <c r="B611" s="5">
        <v>15838.85</v>
      </c>
      <c r="C611" s="35">
        <f t="shared" si="9"/>
        <v>3.0076860135821448E-3</v>
      </c>
      <c r="D611" s="5">
        <v>232.61</v>
      </c>
      <c r="E611" s="33">
        <f t="shared" si="9"/>
        <v>-1.0197556286399845E-2</v>
      </c>
      <c r="F611" s="2"/>
    </row>
    <row r="612" spans="1:6" ht="16" x14ac:dyDescent="0.2">
      <c r="A612" s="28">
        <v>44412</v>
      </c>
      <c r="B612" s="5">
        <v>15886.56</v>
      </c>
      <c r="C612" s="35">
        <f t="shared" si="9"/>
        <v>4.3846537892395787E-3</v>
      </c>
      <c r="D612" s="5">
        <v>230.25</v>
      </c>
      <c r="E612" s="33">
        <f t="shared" si="9"/>
        <v>5.3278015702220571E-3</v>
      </c>
      <c r="F612" s="2"/>
    </row>
    <row r="613" spans="1:6" ht="16" x14ac:dyDescent="0.2">
      <c r="A613" s="28">
        <v>44443</v>
      </c>
      <c r="B613" s="5">
        <v>15956.37</v>
      </c>
      <c r="C613" s="35">
        <f t="shared" si="9"/>
        <v>1.3208564751696628E-3</v>
      </c>
      <c r="D613" s="5">
        <v>231.48</v>
      </c>
      <c r="E613" s="33">
        <f t="shared" si="9"/>
        <v>-2.2489413509587663E-3</v>
      </c>
      <c r="F613" s="2"/>
    </row>
    <row r="614" spans="1:6" ht="16" x14ac:dyDescent="0.2">
      <c r="A614" s="28">
        <v>44534</v>
      </c>
      <c r="B614" s="5">
        <v>15977.46</v>
      </c>
      <c r="C614" s="35">
        <f t="shared" si="9"/>
        <v>-9.4678120272817523E-4</v>
      </c>
      <c r="D614" s="5">
        <v>230.96</v>
      </c>
      <c r="E614" s="33">
        <f t="shared" si="9"/>
        <v>1.5574979353383256E-3</v>
      </c>
      <c r="F614" s="2"/>
    </row>
    <row r="615" spans="1:6" ht="17" x14ac:dyDescent="0.2">
      <c r="A615" s="28" t="s">
        <v>458</v>
      </c>
      <c r="B615" s="5">
        <v>15962.34</v>
      </c>
      <c r="C615" s="35">
        <f t="shared" si="9"/>
        <v>2.3658993799742234E-3</v>
      </c>
      <c r="D615" s="5">
        <v>231.32</v>
      </c>
      <c r="E615" s="33">
        <f t="shared" si="9"/>
        <v>-4.375805782101061E-3</v>
      </c>
      <c r="F615" s="2"/>
    </row>
    <row r="616" spans="1:6" ht="17" x14ac:dyDescent="0.2">
      <c r="A616" s="28" t="s">
        <v>459</v>
      </c>
      <c r="B616" s="5">
        <v>16000.15</v>
      </c>
      <c r="C616" s="35">
        <f t="shared" si="9"/>
        <v>7.2672113584566489E-3</v>
      </c>
      <c r="D616" s="5">
        <v>230.31</v>
      </c>
      <c r="E616" s="33">
        <f t="shared" si="9"/>
        <v>4.2028702001744023E-3</v>
      </c>
      <c r="F616" s="2"/>
    </row>
    <row r="617" spans="1:6" ht="17" x14ac:dyDescent="0.2">
      <c r="A617" s="28" t="s">
        <v>460</v>
      </c>
      <c r="B617" s="5">
        <v>16116.85</v>
      </c>
      <c r="C617" s="35">
        <f t="shared" si="9"/>
        <v>4.2992790768678901E-3</v>
      </c>
      <c r="D617" s="5">
        <v>231.28</v>
      </c>
      <c r="E617" s="33">
        <f t="shared" si="9"/>
        <v>7.752644566782152E-3</v>
      </c>
      <c r="F617" s="2"/>
    </row>
    <row r="618" spans="1:6" ht="17" x14ac:dyDescent="0.2">
      <c r="A618" s="28" t="s">
        <v>461</v>
      </c>
      <c r="B618" s="5">
        <v>16186.29</v>
      </c>
      <c r="C618" s="35">
        <f t="shared" si="9"/>
        <v>-4.875860634598439E-3</v>
      </c>
      <c r="D618" s="5">
        <v>233.08</v>
      </c>
      <c r="E618" s="33">
        <f t="shared" si="9"/>
        <v>-5.4636716612712632E-3</v>
      </c>
      <c r="F618" s="2"/>
    </row>
    <row r="619" spans="1:6" ht="17" x14ac:dyDescent="0.2">
      <c r="A619" s="28" t="s">
        <v>462</v>
      </c>
      <c r="B619" s="5">
        <v>16107.56</v>
      </c>
      <c r="C619" s="35">
        <f t="shared" si="9"/>
        <v>-1.0167885911750218E-2</v>
      </c>
      <c r="D619" s="5">
        <v>231.81</v>
      </c>
      <c r="E619" s="33">
        <f t="shared" si="9"/>
        <v>5.1633004860640597E-3</v>
      </c>
      <c r="F619" s="2"/>
    </row>
    <row r="620" spans="1:6" ht="17" x14ac:dyDescent="0.2">
      <c r="A620" s="28" t="s">
        <v>463</v>
      </c>
      <c r="B620" s="5">
        <v>15944.61</v>
      </c>
      <c r="C620" s="35">
        <f t="shared" si="9"/>
        <v>1.1039766936923101E-2</v>
      </c>
      <c r="D620" s="5">
        <v>233.01</v>
      </c>
      <c r="E620" s="33">
        <f t="shared" si="9"/>
        <v>-3.2239372820539458E-3</v>
      </c>
      <c r="F620" s="2"/>
    </row>
    <row r="621" spans="1:6" ht="17" x14ac:dyDescent="0.2">
      <c r="A621" s="28" t="s">
        <v>464</v>
      </c>
      <c r="B621" s="5">
        <v>16121.61</v>
      </c>
      <c r="C621" s="35">
        <f t="shared" si="9"/>
        <v>-5.6599646685011606E-3</v>
      </c>
      <c r="D621" s="5">
        <v>232.26</v>
      </c>
      <c r="E621" s="33">
        <f t="shared" si="9"/>
        <v>3.0093311907091191E-3</v>
      </c>
      <c r="F621" s="2"/>
    </row>
    <row r="622" spans="1:6" ht="17" x14ac:dyDescent="0.2">
      <c r="A622" s="28" t="s">
        <v>465</v>
      </c>
      <c r="B622" s="5">
        <v>16030.62</v>
      </c>
      <c r="C622" s="35">
        <f t="shared" si="9"/>
        <v>1.0880900685300787E-2</v>
      </c>
      <c r="D622" s="5">
        <v>232.96</v>
      </c>
      <c r="E622" s="33">
        <f t="shared" si="9"/>
        <v>6.9299160850375685E-3</v>
      </c>
      <c r="F622" s="2"/>
    </row>
    <row r="623" spans="1:6" ht="17" x14ac:dyDescent="0.2">
      <c r="A623" s="28" t="s">
        <v>466</v>
      </c>
      <c r="B623" s="5">
        <v>16206</v>
      </c>
      <c r="C623" s="35">
        <f t="shared" si="9"/>
        <v>2.1702953086233379E-3</v>
      </c>
      <c r="D623" s="5">
        <v>234.58</v>
      </c>
      <c r="E623" s="33">
        <f t="shared" si="9"/>
        <v>-9.7239944604856632E-3</v>
      </c>
      <c r="F623" s="2"/>
    </row>
    <row r="624" spans="1:6" ht="17" x14ac:dyDescent="0.2">
      <c r="A624" s="28" t="s">
        <v>467</v>
      </c>
      <c r="B624" s="5">
        <v>16241.21</v>
      </c>
      <c r="C624" s="35">
        <f t="shared" si="9"/>
        <v>1.9745031099276389E-3</v>
      </c>
      <c r="D624" s="5">
        <v>232.31</v>
      </c>
      <c r="E624" s="33">
        <f t="shared" si="9"/>
        <v>1.1427717506553137E-2</v>
      </c>
      <c r="F624" s="2"/>
    </row>
    <row r="625" spans="1:6" ht="17" x14ac:dyDescent="0.2">
      <c r="A625" s="28" t="s">
        <v>468</v>
      </c>
      <c r="B625" s="5">
        <v>16273.31</v>
      </c>
      <c r="C625" s="35">
        <f t="shared" si="9"/>
        <v>2.9955132684555963E-3</v>
      </c>
      <c r="D625" s="5">
        <v>234.98</v>
      </c>
      <c r="E625" s="33">
        <f t="shared" si="9"/>
        <v>-1.0997350827505414E-2</v>
      </c>
      <c r="F625" s="2"/>
    </row>
    <row r="626" spans="1:6" ht="17" x14ac:dyDescent="0.2">
      <c r="A626" s="28" t="s">
        <v>469</v>
      </c>
      <c r="B626" s="5">
        <v>16322.13</v>
      </c>
      <c r="C626" s="35">
        <f t="shared" si="9"/>
        <v>3.2949926334477908E-3</v>
      </c>
      <c r="D626" s="5">
        <v>232.41</v>
      </c>
      <c r="E626" s="33">
        <f t="shared" si="9"/>
        <v>1.197567881553141E-2</v>
      </c>
      <c r="F626" s="2"/>
    </row>
    <row r="627" spans="1:6" ht="17" x14ac:dyDescent="0.2">
      <c r="A627" s="28" t="s">
        <v>470</v>
      </c>
      <c r="B627" s="5">
        <v>16376</v>
      </c>
      <c r="C627" s="35">
        <f t="shared" si="9"/>
        <v>-9.6131075532408516E-3</v>
      </c>
      <c r="D627" s="5">
        <v>235.21</v>
      </c>
      <c r="E627" s="33">
        <f t="shared" si="9"/>
        <v>3.6919985072314532E-3</v>
      </c>
      <c r="F627" s="2"/>
    </row>
    <row r="628" spans="1:6" ht="17" x14ac:dyDescent="0.2">
      <c r="A628" s="28" t="s">
        <v>471</v>
      </c>
      <c r="B628" s="5">
        <v>16219.33</v>
      </c>
      <c r="C628" s="35">
        <f t="shared" si="9"/>
        <v>6.5086356269379309E-3</v>
      </c>
      <c r="D628" s="5">
        <v>236.08</v>
      </c>
      <c r="E628" s="33">
        <f t="shared" si="9"/>
        <v>-2.2050725583140363E-3</v>
      </c>
      <c r="F628" s="2"/>
    </row>
    <row r="629" spans="1:6" ht="16" x14ac:dyDescent="0.2">
      <c r="A629" s="28">
        <v>44260</v>
      </c>
      <c r="B629" s="5">
        <v>16325.24</v>
      </c>
      <c r="C629" s="35">
        <f t="shared" si="9"/>
        <v>-2.2057675914233243E-3</v>
      </c>
      <c r="D629" s="5">
        <v>235.56</v>
      </c>
      <c r="E629" s="33">
        <f t="shared" si="9"/>
        <v>-7.2430123641966659E-3</v>
      </c>
      <c r="F629" s="2"/>
    </row>
    <row r="630" spans="1:6" ht="16" x14ac:dyDescent="0.2">
      <c r="A630" s="28">
        <v>44291</v>
      </c>
      <c r="B630" s="5">
        <v>16289.27</v>
      </c>
      <c r="C630" s="35">
        <f t="shared" si="9"/>
        <v>3.6240360667125771E-3</v>
      </c>
      <c r="D630" s="5">
        <v>233.86</v>
      </c>
      <c r="E630" s="33">
        <f t="shared" si="9"/>
        <v>5.0330667133939855E-3</v>
      </c>
      <c r="F630" s="2"/>
    </row>
    <row r="631" spans="1:6" ht="16" x14ac:dyDescent="0.2">
      <c r="A631" s="28">
        <v>44321</v>
      </c>
      <c r="B631" s="5">
        <v>16348.41</v>
      </c>
      <c r="C631" s="35">
        <f t="shared" si="9"/>
        <v>6.7782487090930488E-3</v>
      </c>
      <c r="D631" s="5">
        <v>235.04</v>
      </c>
      <c r="E631" s="33">
        <f t="shared" si="9"/>
        <v>-7.6612048863200499E-4</v>
      </c>
      <c r="F631" s="2"/>
    </row>
    <row r="632" spans="1:6" ht="16" x14ac:dyDescent="0.2">
      <c r="A632" s="28">
        <v>44352</v>
      </c>
      <c r="B632" s="5">
        <v>16459.599999999999</v>
      </c>
      <c r="C632" s="35">
        <f t="shared" si="9"/>
        <v>7.9171294778390688E-3</v>
      </c>
      <c r="D632" s="5">
        <v>234.86</v>
      </c>
      <c r="E632" s="33">
        <f t="shared" si="9"/>
        <v>-8.5160740949774549E-5</v>
      </c>
      <c r="F632" s="2"/>
    </row>
    <row r="633" spans="1:6" ht="16" x14ac:dyDescent="0.2">
      <c r="A633" s="28">
        <v>44382</v>
      </c>
      <c r="B633" s="5">
        <v>16590.43</v>
      </c>
      <c r="C633" s="35">
        <f t="shared" si="9"/>
        <v>-4.4461620349061093E-3</v>
      </c>
      <c r="D633" s="5">
        <v>234.84</v>
      </c>
      <c r="E633" s="33">
        <f t="shared" si="9"/>
        <v>9.6197372829012195E-3</v>
      </c>
      <c r="F633" s="2"/>
    </row>
    <row r="634" spans="1:6" ht="16" x14ac:dyDescent="0.2">
      <c r="A634" s="28">
        <v>44474</v>
      </c>
      <c r="B634" s="5">
        <v>16516.830000000002</v>
      </c>
      <c r="C634" s="35">
        <f t="shared" si="9"/>
        <v>-9.8082918918152018E-3</v>
      </c>
      <c r="D634" s="5">
        <v>237.11</v>
      </c>
      <c r="E634" s="33">
        <f t="shared" si="9"/>
        <v>-1.3801522766713425E-2</v>
      </c>
      <c r="F634" s="2"/>
    </row>
    <row r="635" spans="1:6" ht="16" x14ac:dyDescent="0.2">
      <c r="A635" s="28">
        <v>44505</v>
      </c>
      <c r="B635" s="5">
        <v>16355.62</v>
      </c>
      <c r="C635" s="35">
        <f t="shared" si="9"/>
        <v>-1.9300821775438237E-2</v>
      </c>
      <c r="D635" s="5">
        <v>233.86</v>
      </c>
      <c r="E635" s="33">
        <f t="shared" si="9"/>
        <v>-2.5640209284583548E-2</v>
      </c>
      <c r="F635" s="2"/>
    </row>
    <row r="636" spans="1:6" ht="16" x14ac:dyDescent="0.2">
      <c r="A636" s="28">
        <v>44535</v>
      </c>
      <c r="B636" s="5">
        <v>16042.97</v>
      </c>
      <c r="C636" s="35">
        <f t="shared" si="9"/>
        <v>8.6059008198642317E-3</v>
      </c>
      <c r="D636" s="5">
        <v>227.94</v>
      </c>
      <c r="E636" s="33">
        <f t="shared" si="9"/>
        <v>7.9963721620224248E-3</v>
      </c>
      <c r="F636" s="2"/>
    </row>
    <row r="637" spans="1:6" ht="17" x14ac:dyDescent="0.2">
      <c r="A637" s="28" t="s">
        <v>472</v>
      </c>
      <c r="B637" s="5">
        <v>16181.63</v>
      </c>
      <c r="C637" s="35">
        <f t="shared" si="9"/>
        <v>1.4340833660984487E-2</v>
      </c>
      <c r="D637" s="5">
        <v>229.77</v>
      </c>
      <c r="E637" s="33">
        <f t="shared" si="9"/>
        <v>8.450937638811773E-3</v>
      </c>
      <c r="F637" s="2"/>
    </row>
    <row r="638" spans="1:6" ht="17" x14ac:dyDescent="0.2">
      <c r="A638" s="28" t="s">
        <v>473</v>
      </c>
      <c r="B638" s="5">
        <v>16415.36</v>
      </c>
      <c r="C638" s="35">
        <f t="shared" si="9"/>
        <v>4.6287387026389126E-4</v>
      </c>
      <c r="D638" s="5">
        <v>231.72</v>
      </c>
      <c r="E638" s="33">
        <f t="shared" si="9"/>
        <v>-1.7263703107239792E-4</v>
      </c>
      <c r="F638" s="2"/>
    </row>
    <row r="639" spans="1:6" ht="17" x14ac:dyDescent="0.2">
      <c r="A639" s="28" t="s">
        <v>474</v>
      </c>
      <c r="B639" s="5">
        <v>16422.96</v>
      </c>
      <c r="C639" s="35">
        <f t="shared" si="9"/>
        <v>-5.203198851297941E-3</v>
      </c>
      <c r="D639" s="5">
        <v>231.68</v>
      </c>
      <c r="E639" s="33">
        <f t="shared" si="9"/>
        <v>1.0784928031419838E-3</v>
      </c>
      <c r="F639" s="2"/>
    </row>
    <row r="640" spans="1:6" ht="17" x14ac:dyDescent="0.2">
      <c r="A640" s="28" t="s">
        <v>475</v>
      </c>
      <c r="B640" s="5">
        <v>16337.73</v>
      </c>
      <c r="C640" s="35">
        <f t="shared" si="9"/>
        <v>-6.4112368277005061E-3</v>
      </c>
      <c r="D640" s="5">
        <v>231.93</v>
      </c>
      <c r="E640" s="33">
        <f t="shared" si="9"/>
        <v>-7.704331737242498E-3</v>
      </c>
      <c r="F640" s="2"/>
    </row>
    <row r="641" spans="1:6" ht="17" x14ac:dyDescent="0.2">
      <c r="A641" s="28" t="s">
        <v>476</v>
      </c>
      <c r="B641" s="5">
        <v>16233.32</v>
      </c>
      <c r="C641" s="35">
        <f t="shared" si="9"/>
        <v>7.189499835432045E-3</v>
      </c>
      <c r="D641" s="5">
        <v>230.15</v>
      </c>
      <c r="E641" s="33">
        <f t="shared" si="9"/>
        <v>8.7816626466388215E-3</v>
      </c>
      <c r="F641" s="2"/>
    </row>
    <row r="642" spans="1:6" ht="17" x14ac:dyDescent="0.2">
      <c r="A642" s="28" t="s">
        <v>477</v>
      </c>
      <c r="B642" s="5">
        <v>16350.45</v>
      </c>
      <c r="C642" s="35">
        <f t="shared" si="9"/>
        <v>1.5003616210211845E-3</v>
      </c>
      <c r="D642" s="5">
        <v>232.18</v>
      </c>
      <c r="E642" s="33">
        <f t="shared" si="9"/>
        <v>-4.0568006956140934E-3</v>
      </c>
      <c r="F642" s="2"/>
    </row>
    <row r="643" spans="1:6" ht="17" x14ac:dyDescent="0.2">
      <c r="A643" s="28" t="s">
        <v>478</v>
      </c>
      <c r="B643" s="5">
        <v>16375</v>
      </c>
      <c r="C643" s="35">
        <f t="shared" si="9"/>
        <v>5.462306313186005E-3</v>
      </c>
      <c r="D643" s="5">
        <v>231.24</v>
      </c>
      <c r="E643" s="33">
        <f t="shared" si="9"/>
        <v>2.8932331528421784E-3</v>
      </c>
      <c r="F643" s="2"/>
    </row>
    <row r="644" spans="1:6" ht="17" x14ac:dyDescent="0.2">
      <c r="A644" s="28" t="s">
        <v>479</v>
      </c>
      <c r="B644" s="5">
        <v>16464.689999999999</v>
      </c>
      <c r="C644" s="35">
        <f t="shared" si="9"/>
        <v>-4.5351027115430043E-3</v>
      </c>
      <c r="D644" s="5">
        <v>231.91</v>
      </c>
      <c r="E644" s="33">
        <f t="shared" si="9"/>
        <v>9.91272573359403E-4</v>
      </c>
      <c r="F644" s="2"/>
    </row>
    <row r="645" spans="1:6" ht="17" x14ac:dyDescent="0.2">
      <c r="A645" s="28" t="s">
        <v>480</v>
      </c>
      <c r="B645" s="5">
        <v>16390.189999999999</v>
      </c>
      <c r="C645" s="35">
        <f t="shared" ref="C645:E708" si="10">LN(B646)-LN(B645)</f>
        <v>3.7616339269224142E-3</v>
      </c>
      <c r="D645" s="5">
        <v>232.14</v>
      </c>
      <c r="E645" s="33">
        <f t="shared" si="10"/>
        <v>9.0421759051029227E-4</v>
      </c>
      <c r="F645" s="2"/>
    </row>
    <row r="646" spans="1:6" ht="17" x14ac:dyDescent="0.2">
      <c r="A646" s="28" t="s">
        <v>481</v>
      </c>
      <c r="B646" s="5">
        <v>16451.96</v>
      </c>
      <c r="C646" s="35">
        <f t="shared" si="10"/>
        <v>4.8502531575778107E-3</v>
      </c>
      <c r="D646" s="5">
        <v>232.35</v>
      </c>
      <c r="E646" s="33">
        <f t="shared" si="10"/>
        <v>1.0744736405947641E-2</v>
      </c>
      <c r="F646" s="2"/>
    </row>
    <row r="647" spans="1:6" ht="17" x14ac:dyDescent="0.2">
      <c r="A647" s="28" t="s">
        <v>482</v>
      </c>
      <c r="B647" s="5">
        <v>16531.95</v>
      </c>
      <c r="C647" s="35">
        <f t="shared" si="10"/>
        <v>1.4331651067145401E-3</v>
      </c>
      <c r="D647" s="5">
        <v>234.86</v>
      </c>
      <c r="E647" s="33">
        <f t="shared" si="10"/>
        <v>-4.1386725741325847E-3</v>
      </c>
      <c r="F647" s="2"/>
    </row>
    <row r="648" spans="1:6" ht="17" x14ac:dyDescent="0.2">
      <c r="A648" s="28" t="s">
        <v>483</v>
      </c>
      <c r="B648" s="5">
        <v>16555.66</v>
      </c>
      <c r="C648" s="35">
        <f t="shared" si="10"/>
        <v>5.2808974083440319E-3</v>
      </c>
      <c r="D648" s="5">
        <v>233.89</v>
      </c>
      <c r="E648" s="33">
        <f t="shared" si="10"/>
        <v>-2.7829530088467891E-3</v>
      </c>
      <c r="F648" s="2"/>
    </row>
    <row r="649" spans="1:6" ht="16" x14ac:dyDescent="0.2">
      <c r="A649" s="28">
        <v>44202</v>
      </c>
      <c r="B649" s="5">
        <v>16643.32</v>
      </c>
      <c r="C649" s="35">
        <f t="shared" si="10"/>
        <v>1.839286318563893E-3</v>
      </c>
      <c r="D649" s="5">
        <v>233.24</v>
      </c>
      <c r="E649" s="33">
        <f t="shared" si="10"/>
        <v>2.3125358256690376E-3</v>
      </c>
      <c r="F649" s="2"/>
    </row>
    <row r="650" spans="1:6" ht="16" x14ac:dyDescent="0.2">
      <c r="A650" s="28">
        <v>44233</v>
      </c>
      <c r="B650" s="5">
        <v>16673.96</v>
      </c>
      <c r="C650" s="35">
        <f t="shared" si="10"/>
        <v>-2.4992281738711597E-3</v>
      </c>
      <c r="D650" s="5">
        <v>233.78</v>
      </c>
      <c r="E650" s="33">
        <f t="shared" si="10"/>
        <v>-5.7053540430311855E-3</v>
      </c>
      <c r="F650" s="2"/>
    </row>
    <row r="651" spans="1:6" ht="16" x14ac:dyDescent="0.2">
      <c r="A651" s="28">
        <v>44261</v>
      </c>
      <c r="B651" s="5">
        <v>16632.34</v>
      </c>
      <c r="C651" s="35">
        <f t="shared" si="10"/>
        <v>4.5829429473425165E-3</v>
      </c>
      <c r="D651" s="5">
        <v>232.45</v>
      </c>
      <c r="E651" s="33">
        <f t="shared" si="10"/>
        <v>3.9928782413678476E-3</v>
      </c>
      <c r="F651" s="2"/>
    </row>
    <row r="652" spans="1:6" ht="16" x14ac:dyDescent="0.2">
      <c r="A652" s="28">
        <v>44292</v>
      </c>
      <c r="B652" s="5">
        <v>16708.740000000002</v>
      </c>
      <c r="C652" s="35">
        <f t="shared" si="10"/>
        <v>-1.4134328762640536E-3</v>
      </c>
      <c r="D652" s="5">
        <v>233.38</v>
      </c>
      <c r="E652" s="33">
        <f t="shared" si="10"/>
        <v>-7.2677551286792763E-3</v>
      </c>
      <c r="F652" s="2"/>
    </row>
    <row r="653" spans="1:6" ht="16" x14ac:dyDescent="0.2">
      <c r="A653" s="28">
        <v>44383</v>
      </c>
      <c r="B653" s="5">
        <v>16685.14</v>
      </c>
      <c r="C653" s="35">
        <f t="shared" si="10"/>
        <v>2.037720605763127E-5</v>
      </c>
      <c r="D653" s="5">
        <v>231.69</v>
      </c>
      <c r="E653" s="33">
        <f t="shared" si="10"/>
        <v>4.0919230958724739E-3</v>
      </c>
      <c r="F653" s="2"/>
    </row>
    <row r="654" spans="1:6" ht="16" x14ac:dyDescent="0.2">
      <c r="A654" s="28">
        <v>44414</v>
      </c>
      <c r="B654" s="5">
        <v>16685.48</v>
      </c>
      <c r="C654" s="35">
        <f t="shared" si="10"/>
        <v>-3.9320907170434793E-3</v>
      </c>
      <c r="D654" s="5">
        <v>232.64</v>
      </c>
      <c r="E654" s="33">
        <f t="shared" si="10"/>
        <v>-5.0419188491570566E-3</v>
      </c>
      <c r="F654" s="2"/>
    </row>
    <row r="655" spans="1:6" ht="16" x14ac:dyDescent="0.2">
      <c r="A655" s="28">
        <v>44445</v>
      </c>
      <c r="B655" s="5">
        <v>16620</v>
      </c>
      <c r="C655" s="35">
        <f t="shared" si="10"/>
        <v>1.8893091970557663E-3</v>
      </c>
      <c r="D655" s="5">
        <v>231.47</v>
      </c>
      <c r="E655" s="33">
        <f t="shared" si="10"/>
        <v>1.3389034068924666E-2</v>
      </c>
      <c r="F655" s="2"/>
    </row>
    <row r="656" spans="1:6" ht="16" x14ac:dyDescent="0.2">
      <c r="A656" s="28">
        <v>44475</v>
      </c>
      <c r="B656" s="5">
        <v>16651.43</v>
      </c>
      <c r="C656" s="35">
        <f t="shared" si="10"/>
        <v>2.6089818903525241E-3</v>
      </c>
      <c r="D656" s="5">
        <v>234.59</v>
      </c>
      <c r="E656" s="33">
        <f t="shared" si="10"/>
        <v>9.9254292934638499E-3</v>
      </c>
      <c r="F656" s="2"/>
    </row>
    <row r="657" spans="1:6" ht="16" x14ac:dyDescent="0.2">
      <c r="A657" s="28">
        <v>44506</v>
      </c>
      <c r="B657" s="5">
        <v>16694.93</v>
      </c>
      <c r="C657" s="35">
        <f t="shared" si="10"/>
        <v>-1.9491962217088599E-3</v>
      </c>
      <c r="D657" s="5">
        <v>236.93</v>
      </c>
      <c r="E657" s="33">
        <f t="shared" si="10"/>
        <v>2.1101053020800009E-4</v>
      </c>
      <c r="F657" s="2"/>
    </row>
    <row r="658" spans="1:6" ht="17" x14ac:dyDescent="0.2">
      <c r="A658" s="28" t="s">
        <v>484</v>
      </c>
      <c r="B658" s="5">
        <v>16662.419999999998</v>
      </c>
      <c r="C658" s="35">
        <f t="shared" si="10"/>
        <v>-3.9677978612395748E-4</v>
      </c>
      <c r="D658" s="5">
        <v>236.98</v>
      </c>
      <c r="E658" s="33">
        <f t="shared" si="10"/>
        <v>-2.6619921493482579E-3</v>
      </c>
      <c r="F658" s="2"/>
    </row>
    <row r="659" spans="1:6" ht="17" x14ac:dyDescent="0.2">
      <c r="A659" s="28" t="s">
        <v>485</v>
      </c>
      <c r="B659" s="5">
        <v>16655.810000000001</v>
      </c>
      <c r="C659" s="35">
        <f t="shared" si="10"/>
        <v>-6.8105606339745606E-3</v>
      </c>
      <c r="D659" s="5">
        <v>236.35</v>
      </c>
      <c r="E659" s="33">
        <f t="shared" si="10"/>
        <v>-3.2631987086073622E-3</v>
      </c>
      <c r="F659" s="2"/>
    </row>
    <row r="660" spans="1:6" ht="17" x14ac:dyDescent="0.2">
      <c r="A660" s="28" t="s">
        <v>486</v>
      </c>
      <c r="B660" s="5">
        <v>16542.759999999998</v>
      </c>
      <c r="C660" s="35">
        <f t="shared" si="10"/>
        <v>-7.9570953794902977E-3</v>
      </c>
      <c r="D660" s="5">
        <v>235.58</v>
      </c>
      <c r="E660" s="33">
        <f t="shared" si="10"/>
        <v>-7.2423952231686073E-3</v>
      </c>
      <c r="F660" s="2"/>
    </row>
    <row r="661" spans="1:6" ht="17" x14ac:dyDescent="0.2">
      <c r="A661" s="28" t="s">
        <v>487</v>
      </c>
      <c r="B661" s="5">
        <v>16411.650000000001</v>
      </c>
      <c r="C661" s="35">
        <f t="shared" si="10"/>
        <v>-1.6446082012823382E-2</v>
      </c>
      <c r="D661" s="5">
        <v>233.88</v>
      </c>
      <c r="E661" s="33">
        <f t="shared" si="10"/>
        <v>-1.8382394641803579E-2</v>
      </c>
      <c r="F661" s="2"/>
    </row>
    <row r="662" spans="1:6" ht="17" x14ac:dyDescent="0.2">
      <c r="A662" s="28" t="s">
        <v>488</v>
      </c>
      <c r="B662" s="5">
        <v>16143.95</v>
      </c>
      <c r="C662" s="35">
        <f t="shared" si="10"/>
        <v>1.646618947808598E-2</v>
      </c>
      <c r="D662" s="5">
        <v>229.62</v>
      </c>
      <c r="E662" s="33">
        <f t="shared" si="10"/>
        <v>1.4183408224629268E-2</v>
      </c>
      <c r="F662" s="2"/>
    </row>
    <row r="663" spans="1:6" ht="17" x14ac:dyDescent="0.2">
      <c r="A663" s="28" t="s">
        <v>489</v>
      </c>
      <c r="B663" s="5">
        <v>16411.98</v>
      </c>
      <c r="C663" s="35">
        <f t="shared" si="10"/>
        <v>2.2537370708537452E-3</v>
      </c>
      <c r="D663" s="5">
        <v>232.9</v>
      </c>
      <c r="E663" s="33">
        <f t="shared" si="10"/>
        <v>4.1989864171743108E-3</v>
      </c>
      <c r="F663" s="2"/>
    </row>
    <row r="664" spans="1:6" ht="17" x14ac:dyDescent="0.2">
      <c r="A664" s="28" t="s">
        <v>490</v>
      </c>
      <c r="B664" s="5">
        <v>16449.009999999998</v>
      </c>
      <c r="C664" s="35">
        <f t="shared" si="10"/>
        <v>-6.9207437757157209E-4</v>
      </c>
      <c r="D664" s="5">
        <v>233.88</v>
      </c>
      <c r="E664" s="33">
        <f t="shared" si="10"/>
        <v>-2.7401969535141291E-3</v>
      </c>
      <c r="F664" s="2"/>
    </row>
    <row r="665" spans="1:6" ht="17" x14ac:dyDescent="0.2">
      <c r="A665" s="28" t="s">
        <v>491</v>
      </c>
      <c r="B665" s="5">
        <v>16437.63</v>
      </c>
      <c r="C665" s="35">
        <f t="shared" si="10"/>
        <v>7.3335934994069873E-3</v>
      </c>
      <c r="D665" s="5">
        <v>233.24</v>
      </c>
      <c r="E665" s="33">
        <f t="shared" si="10"/>
        <v>3.8579420501161366E-4</v>
      </c>
      <c r="F665" s="2"/>
    </row>
    <row r="666" spans="1:6" ht="17" x14ac:dyDescent="0.2">
      <c r="A666" s="28" t="s">
        <v>492</v>
      </c>
      <c r="B666" s="5">
        <v>16558.62</v>
      </c>
      <c r="C666" s="35">
        <f t="shared" si="10"/>
        <v>6.0311928980940621E-3</v>
      </c>
      <c r="D666" s="5">
        <v>233.33</v>
      </c>
      <c r="E666" s="33">
        <f t="shared" si="10"/>
        <v>-3.9076807642395295E-3</v>
      </c>
      <c r="F666" s="2"/>
    </row>
    <row r="667" spans="1:6" ht="17" x14ac:dyDescent="0.2">
      <c r="A667" s="28" t="s">
        <v>493</v>
      </c>
      <c r="B667" s="5">
        <v>16658.79</v>
      </c>
      <c r="C667" s="35">
        <f t="shared" si="10"/>
        <v>-5.1196966955640022E-3</v>
      </c>
      <c r="D667" s="5">
        <v>232.42</v>
      </c>
      <c r="E667" s="33">
        <f t="shared" si="10"/>
        <v>-5.7388347617433055E-3</v>
      </c>
      <c r="F667" s="2"/>
    </row>
    <row r="668" spans="1:6" ht="17" x14ac:dyDescent="0.2">
      <c r="A668" s="28" t="s">
        <v>494</v>
      </c>
      <c r="B668" s="5">
        <v>16573.72</v>
      </c>
      <c r="C668" s="35">
        <f t="shared" si="10"/>
        <v>-1.5790451056396648E-3</v>
      </c>
      <c r="D668" s="5">
        <v>231.09</v>
      </c>
      <c r="E668" s="33">
        <f t="shared" si="10"/>
        <v>-3.1205330224226557E-3</v>
      </c>
      <c r="F668" s="2"/>
    </row>
    <row r="669" spans="1:6" ht="17" x14ac:dyDescent="0.2">
      <c r="A669" s="28" t="s">
        <v>495</v>
      </c>
      <c r="B669" s="5">
        <v>16547.57</v>
      </c>
      <c r="C669" s="35">
        <f t="shared" si="10"/>
        <v>4.7004917652238021E-4</v>
      </c>
      <c r="D669" s="5">
        <v>230.37</v>
      </c>
      <c r="E669" s="33">
        <f t="shared" si="10"/>
        <v>2.6877075309013065E-3</v>
      </c>
      <c r="F669" s="2"/>
    </row>
    <row r="670" spans="1:6" ht="17" x14ac:dyDescent="0.2">
      <c r="A670" s="28" t="s">
        <v>496</v>
      </c>
      <c r="B670" s="5">
        <v>16555.349999999999</v>
      </c>
      <c r="C670" s="35">
        <f t="shared" si="10"/>
        <v>5.1578136118397566E-3</v>
      </c>
      <c r="D670" s="5">
        <v>230.99</v>
      </c>
      <c r="E670" s="33">
        <f t="shared" si="10"/>
        <v>5.5260685460627457E-3</v>
      </c>
      <c r="F670" s="2"/>
    </row>
    <row r="671" spans="1:6" ht="16" x14ac:dyDescent="0.2">
      <c r="A671" s="28">
        <v>44203</v>
      </c>
      <c r="B671" s="5">
        <v>16640.96</v>
      </c>
      <c r="C671" s="35">
        <f t="shared" si="10"/>
        <v>2.0344702223624722E-3</v>
      </c>
      <c r="D671" s="5">
        <v>232.27</v>
      </c>
      <c r="E671" s="33">
        <f t="shared" si="10"/>
        <v>5.8381792783404052E-3</v>
      </c>
      <c r="F671" s="2"/>
    </row>
    <row r="672" spans="1:6" ht="16" x14ac:dyDescent="0.2">
      <c r="A672" s="28">
        <v>44234</v>
      </c>
      <c r="B672" s="5">
        <v>16674.849999999999</v>
      </c>
      <c r="C672" s="35">
        <f t="shared" si="10"/>
        <v>-7.9536568803089125E-3</v>
      </c>
      <c r="D672" s="5">
        <v>233.63</v>
      </c>
      <c r="E672" s="33">
        <f t="shared" si="10"/>
        <v>-3.773751208689724E-3</v>
      </c>
      <c r="F672" s="2"/>
    </row>
    <row r="673" spans="1:6" ht="16" x14ac:dyDescent="0.2">
      <c r="A673" s="28">
        <v>44354</v>
      </c>
      <c r="B673" s="5">
        <v>16542.75</v>
      </c>
      <c r="C673" s="35">
        <f t="shared" si="10"/>
        <v>1.000542043696484E-3</v>
      </c>
      <c r="D673" s="5">
        <v>232.75</v>
      </c>
      <c r="E673" s="33">
        <f t="shared" si="10"/>
        <v>8.044889124453114E-3</v>
      </c>
      <c r="F673" s="2"/>
    </row>
    <row r="674" spans="1:6" ht="16" x14ac:dyDescent="0.2">
      <c r="A674" s="28">
        <v>44384</v>
      </c>
      <c r="B674" s="5">
        <v>16559.310000000001</v>
      </c>
      <c r="C674" s="35">
        <f t="shared" si="10"/>
        <v>-1.2127487824210803E-2</v>
      </c>
      <c r="D674" s="5">
        <v>234.63</v>
      </c>
      <c r="E674" s="33">
        <f t="shared" si="10"/>
        <v>-7.6582828780944467E-3</v>
      </c>
      <c r="F674" s="2"/>
    </row>
    <row r="675" spans="1:6" ht="16" x14ac:dyDescent="0.2">
      <c r="A675" s="28">
        <v>44415</v>
      </c>
      <c r="B675" s="5">
        <v>16359.7</v>
      </c>
      <c r="C675" s="35">
        <f t="shared" si="10"/>
        <v>1.6585716481182899E-2</v>
      </c>
      <c r="D675" s="5">
        <v>232.84</v>
      </c>
      <c r="E675" s="33">
        <f t="shared" si="10"/>
        <v>1.212343031078511E-2</v>
      </c>
      <c r="F675" s="2"/>
    </row>
    <row r="676" spans="1:6" ht="16" x14ac:dyDescent="0.2">
      <c r="A676" s="28">
        <v>44446</v>
      </c>
      <c r="B676" s="5">
        <v>16633.3</v>
      </c>
      <c r="C676" s="35">
        <f t="shared" si="10"/>
        <v>2.3923312729419166E-3</v>
      </c>
      <c r="D676" s="5">
        <v>235.68</v>
      </c>
      <c r="E676" s="33">
        <f t="shared" si="10"/>
        <v>-2.9705701591264955E-4</v>
      </c>
      <c r="F676" s="2"/>
    </row>
    <row r="677" spans="1:6" ht="16" x14ac:dyDescent="0.2">
      <c r="A677" s="28">
        <v>44537</v>
      </c>
      <c r="B677" s="5">
        <v>16673.14</v>
      </c>
      <c r="C677" s="35">
        <f t="shared" si="10"/>
        <v>-5.8570508540984889E-3</v>
      </c>
      <c r="D677" s="5">
        <v>235.61</v>
      </c>
      <c r="E677" s="33">
        <f t="shared" si="10"/>
        <v>2.3739889906524425E-3</v>
      </c>
      <c r="F677" s="2"/>
    </row>
    <row r="678" spans="1:6" ht="17" x14ac:dyDescent="0.2">
      <c r="A678" s="28" t="s">
        <v>497</v>
      </c>
      <c r="B678" s="5">
        <v>16575.77</v>
      </c>
      <c r="C678" s="35">
        <f t="shared" si="10"/>
        <v>-1.9317901329216625E-3</v>
      </c>
      <c r="D678" s="5">
        <v>236.17</v>
      </c>
      <c r="E678" s="33">
        <f t="shared" si="10"/>
        <v>4.0566292689581118E-3</v>
      </c>
      <c r="F678" s="2"/>
    </row>
    <row r="679" spans="1:6" ht="17" x14ac:dyDescent="0.2">
      <c r="A679" s="28" t="s">
        <v>498</v>
      </c>
      <c r="B679" s="5">
        <v>16543.78</v>
      </c>
      <c r="C679" s="35">
        <f t="shared" si="10"/>
        <v>-2.7067907785305323E-3</v>
      </c>
      <c r="D679" s="5">
        <v>237.13</v>
      </c>
      <c r="E679" s="33">
        <f t="shared" si="10"/>
        <v>-1.054830164682663E-3</v>
      </c>
      <c r="F679" s="2"/>
    </row>
    <row r="680" spans="1:6" ht="17" x14ac:dyDescent="0.2">
      <c r="A680" s="28" t="s">
        <v>499</v>
      </c>
      <c r="B680" s="5">
        <v>16499.060000000001</v>
      </c>
      <c r="C680" s="35">
        <f t="shared" si="10"/>
        <v>-8.1792778958522661E-3</v>
      </c>
      <c r="D680" s="5">
        <v>236.88</v>
      </c>
      <c r="E680" s="33">
        <f t="shared" si="10"/>
        <v>-9.0325657049632468E-3</v>
      </c>
      <c r="F680" s="2"/>
    </row>
    <row r="681" spans="1:6" ht="17" x14ac:dyDescent="0.2">
      <c r="A681" s="28" t="s">
        <v>500</v>
      </c>
      <c r="B681" s="5">
        <v>16364.66</v>
      </c>
      <c r="C681" s="35">
        <f t="shared" si="10"/>
        <v>-1.9246449015938083E-2</v>
      </c>
      <c r="D681" s="5">
        <v>234.75</v>
      </c>
      <c r="E681" s="33">
        <f t="shared" si="10"/>
        <v>-2.3664387401508336E-2</v>
      </c>
      <c r="F681" s="2"/>
    </row>
    <row r="682" spans="1:6" ht="17" x14ac:dyDescent="0.2">
      <c r="A682" s="28" t="s">
        <v>501</v>
      </c>
      <c r="B682" s="5">
        <v>16052.71</v>
      </c>
      <c r="C682" s="35">
        <f t="shared" si="10"/>
        <v>1.6632532345258966E-2</v>
      </c>
      <c r="D682" s="5">
        <v>229.26</v>
      </c>
      <c r="E682" s="33">
        <f t="shared" si="10"/>
        <v>2.1617565655829729E-2</v>
      </c>
      <c r="F682" s="2"/>
    </row>
    <row r="683" spans="1:6" ht="17" x14ac:dyDescent="0.2">
      <c r="A683" s="28" t="s">
        <v>502</v>
      </c>
      <c r="B683" s="5">
        <v>16321.94</v>
      </c>
      <c r="C683" s="35">
        <f t="shared" si="10"/>
        <v>1.1060446806057556E-2</v>
      </c>
      <c r="D683" s="5">
        <v>234.27</v>
      </c>
      <c r="E683" s="33">
        <f t="shared" si="10"/>
        <v>7.0608545159283054E-3</v>
      </c>
      <c r="F683" s="2"/>
    </row>
    <row r="684" spans="1:6" ht="17" x14ac:dyDescent="0.2">
      <c r="A684" s="28" t="s">
        <v>503</v>
      </c>
      <c r="B684" s="5">
        <v>16503.47</v>
      </c>
      <c r="C684" s="35">
        <f t="shared" si="10"/>
        <v>-2.8853709361289503E-3</v>
      </c>
      <c r="D684" s="5">
        <v>235.93</v>
      </c>
      <c r="E684" s="33">
        <f t="shared" si="10"/>
        <v>1.1546693816830711E-2</v>
      </c>
      <c r="F684" s="2"/>
    </row>
    <row r="685" spans="1:6" ht="17" x14ac:dyDescent="0.2">
      <c r="A685" s="28" t="s">
        <v>504</v>
      </c>
      <c r="B685" s="5">
        <v>16455.919999999998</v>
      </c>
      <c r="C685" s="35">
        <f t="shared" si="10"/>
        <v>5.844607240286237E-3</v>
      </c>
      <c r="D685" s="5">
        <v>238.67</v>
      </c>
      <c r="E685" s="33">
        <f t="shared" si="10"/>
        <v>1.7814976062040522E-2</v>
      </c>
      <c r="F685" s="2"/>
    </row>
    <row r="686" spans="1:6" ht="17" x14ac:dyDescent="0.2">
      <c r="A686" s="28" t="s">
        <v>505</v>
      </c>
      <c r="B686" s="5">
        <v>16552.38</v>
      </c>
      <c r="C686" s="35">
        <f t="shared" si="10"/>
        <v>7.8085160269125709E-4</v>
      </c>
      <c r="D686" s="5">
        <v>242.96</v>
      </c>
      <c r="E686" s="33">
        <f t="shared" si="10"/>
        <v>4.1894339830985672E-3</v>
      </c>
      <c r="F686" s="2"/>
    </row>
    <row r="687" spans="1:6" ht="17" x14ac:dyDescent="0.2">
      <c r="A687" s="28" t="s">
        <v>506</v>
      </c>
      <c r="B687" s="5">
        <v>16565.310000000001</v>
      </c>
      <c r="C687" s="35">
        <f t="shared" si="10"/>
        <v>-2.6808719485291732E-3</v>
      </c>
      <c r="D687" s="5">
        <v>243.98</v>
      </c>
      <c r="E687" s="33">
        <f t="shared" si="10"/>
        <v>9.6670342693805367E-3</v>
      </c>
      <c r="F687" s="2"/>
    </row>
    <row r="688" spans="1:6" ht="17" x14ac:dyDescent="0.2">
      <c r="A688" s="28" t="s">
        <v>507</v>
      </c>
      <c r="B688" s="5">
        <v>16520.96</v>
      </c>
      <c r="C688" s="35">
        <f t="shared" si="10"/>
        <v>3.1787766851998356E-3</v>
      </c>
      <c r="D688" s="5">
        <v>246.35</v>
      </c>
      <c r="E688" s="33">
        <f t="shared" si="10"/>
        <v>-1.8725067216126767E-2</v>
      </c>
      <c r="F688" s="2"/>
    </row>
    <row r="689" spans="1:6" ht="17" x14ac:dyDescent="0.2">
      <c r="A689" s="28" t="s">
        <v>508</v>
      </c>
      <c r="B689" s="5">
        <v>16573.560000000001</v>
      </c>
      <c r="C689" s="35">
        <f t="shared" si="10"/>
        <v>7.4287928016669724E-3</v>
      </c>
      <c r="D689" s="5">
        <v>241.78</v>
      </c>
      <c r="E689" s="33">
        <f t="shared" si="10"/>
        <v>9.2219673733424656E-3</v>
      </c>
      <c r="F689" s="2"/>
    </row>
    <row r="690" spans="1:6" ht="17" x14ac:dyDescent="0.2">
      <c r="A690" s="28" t="s">
        <v>509</v>
      </c>
      <c r="B690" s="5">
        <v>16697.14</v>
      </c>
      <c r="C690" s="35">
        <f t="shared" si="10"/>
        <v>-5.6968096161913451E-3</v>
      </c>
      <c r="D690" s="5">
        <v>244.02</v>
      </c>
      <c r="E690" s="33">
        <f t="shared" si="10"/>
        <v>-5.382874132020099E-3</v>
      </c>
      <c r="F690" s="2"/>
    </row>
    <row r="691" spans="1:6" ht="17" x14ac:dyDescent="0.2">
      <c r="A691" s="28" t="s">
        <v>510</v>
      </c>
      <c r="B691" s="5">
        <v>16602.29</v>
      </c>
      <c r="C691" s="35">
        <f t="shared" si="10"/>
        <v>-1.5721027395105835E-3</v>
      </c>
      <c r="D691" s="5">
        <v>242.71</v>
      </c>
      <c r="E691" s="33">
        <f t="shared" si="10"/>
        <v>-1.0811811787959869E-2</v>
      </c>
      <c r="F691" s="2"/>
    </row>
    <row r="692" spans="1:6" ht="16" x14ac:dyDescent="0.2">
      <c r="A692" s="28">
        <v>44235</v>
      </c>
      <c r="B692" s="5">
        <v>16576.21</v>
      </c>
      <c r="C692" s="35">
        <f t="shared" si="10"/>
        <v>8.2458478969957838E-3</v>
      </c>
      <c r="D692" s="5">
        <v>240.1</v>
      </c>
      <c r="E692" s="33">
        <f t="shared" si="10"/>
        <v>-1.3206354813610766E-2</v>
      </c>
      <c r="F692" s="2"/>
    </row>
    <row r="693" spans="1:6" ht="16" x14ac:dyDescent="0.2">
      <c r="A693" s="28">
        <v>44263</v>
      </c>
      <c r="B693" s="5">
        <v>16713.46</v>
      </c>
      <c r="C693" s="35">
        <f t="shared" si="10"/>
        <v>-7.1442728711215153E-3</v>
      </c>
      <c r="D693" s="5">
        <v>236.95</v>
      </c>
      <c r="E693" s="33">
        <f t="shared" si="10"/>
        <v>-8.9873003078730918E-3</v>
      </c>
      <c r="F693" s="2"/>
    </row>
    <row r="694" spans="1:6" ht="16" x14ac:dyDescent="0.2">
      <c r="A694" s="28">
        <v>44294</v>
      </c>
      <c r="B694" s="5">
        <v>16594.48</v>
      </c>
      <c r="C694" s="35">
        <f t="shared" si="10"/>
        <v>6.0691120920903785E-3</v>
      </c>
      <c r="D694" s="5">
        <v>234.83</v>
      </c>
      <c r="E694" s="33">
        <f t="shared" si="10"/>
        <v>6.7480362165071028E-3</v>
      </c>
      <c r="F694" s="2"/>
    </row>
    <row r="695" spans="1:6" ht="16" x14ac:dyDescent="0.2">
      <c r="A695" s="28">
        <v>44324</v>
      </c>
      <c r="B695" s="5">
        <v>16695.5</v>
      </c>
      <c r="C695" s="35">
        <f t="shared" si="10"/>
        <v>3.1444028015368275E-3</v>
      </c>
      <c r="D695" s="5">
        <v>236.42</v>
      </c>
      <c r="E695" s="33">
        <f t="shared" si="10"/>
        <v>-6.7699080185690264E-4</v>
      </c>
      <c r="F695" s="2"/>
    </row>
    <row r="696" spans="1:6" ht="16" x14ac:dyDescent="0.2">
      <c r="A696" s="28">
        <v>44355</v>
      </c>
      <c r="B696" s="5">
        <v>16748.080000000002</v>
      </c>
      <c r="C696" s="35">
        <f t="shared" si="10"/>
        <v>-1.2624336890088017E-3</v>
      </c>
      <c r="D696" s="5">
        <v>236.26</v>
      </c>
      <c r="E696" s="33">
        <f t="shared" si="10"/>
        <v>-6.7100094627150497E-3</v>
      </c>
      <c r="F696" s="2"/>
    </row>
    <row r="697" spans="1:6" ht="16" x14ac:dyDescent="0.2">
      <c r="A697" s="28">
        <v>44447</v>
      </c>
      <c r="B697" s="5">
        <v>16726.95</v>
      </c>
      <c r="C697" s="35">
        <f t="shared" si="10"/>
        <v>3.9278409841045914E-3</v>
      </c>
      <c r="D697" s="5">
        <v>234.68</v>
      </c>
      <c r="E697" s="33">
        <f t="shared" si="10"/>
        <v>-5.2549626407127903E-3</v>
      </c>
      <c r="F697" s="2"/>
    </row>
    <row r="698" spans="1:6" ht="16" x14ac:dyDescent="0.2">
      <c r="A698" s="28">
        <v>44477</v>
      </c>
      <c r="B698" s="5">
        <v>16792.78</v>
      </c>
      <c r="C698" s="35">
        <f t="shared" si="10"/>
        <v>4.9073154723089374E-3</v>
      </c>
      <c r="D698" s="5">
        <v>233.45</v>
      </c>
      <c r="E698" s="33">
        <f t="shared" si="10"/>
        <v>8.9552837291035914E-3</v>
      </c>
      <c r="F698" s="2"/>
    </row>
    <row r="699" spans="1:6" ht="16" x14ac:dyDescent="0.2">
      <c r="A699" s="28">
        <v>44508</v>
      </c>
      <c r="B699" s="5">
        <v>16875.39</v>
      </c>
      <c r="C699" s="35">
        <f t="shared" si="10"/>
        <v>-2.5306320699769458E-4</v>
      </c>
      <c r="D699" s="5">
        <v>235.55</v>
      </c>
      <c r="E699" s="33">
        <f t="shared" si="10"/>
        <v>4.7435606290582299E-3</v>
      </c>
      <c r="F699" s="2"/>
    </row>
    <row r="700" spans="1:6" ht="16" x14ac:dyDescent="0.2">
      <c r="A700" s="28">
        <v>44538</v>
      </c>
      <c r="B700" s="5">
        <v>16871.12</v>
      </c>
      <c r="C700" s="35">
        <f t="shared" si="10"/>
        <v>-1.7842730897932313E-4</v>
      </c>
      <c r="D700" s="5">
        <v>236.67</v>
      </c>
      <c r="E700" s="33">
        <f t="shared" si="10"/>
        <v>9.0433643301306432E-3</v>
      </c>
      <c r="F700" s="2"/>
    </row>
    <row r="701" spans="1:6" ht="17" x14ac:dyDescent="0.2">
      <c r="A701" s="28" t="s">
        <v>511</v>
      </c>
      <c r="B701" s="5">
        <v>16868.11</v>
      </c>
      <c r="C701" s="35">
        <f t="shared" si="10"/>
        <v>-1.8614537111503182E-3</v>
      </c>
      <c r="D701" s="5">
        <v>238.82</v>
      </c>
      <c r="E701" s="33">
        <f t="shared" si="10"/>
        <v>8.9623143091719371E-3</v>
      </c>
      <c r="F701" s="2"/>
    </row>
    <row r="702" spans="1:6" ht="17" x14ac:dyDescent="0.2">
      <c r="A702" s="28" t="s">
        <v>512</v>
      </c>
      <c r="B702" s="5">
        <v>16836.740000000002</v>
      </c>
      <c r="C702" s="35">
        <f t="shared" si="10"/>
        <v>-7.7278289605811068E-3</v>
      </c>
      <c r="D702" s="5">
        <v>240.97</v>
      </c>
      <c r="E702" s="33">
        <f t="shared" si="10"/>
        <v>-2.8675344324504692E-3</v>
      </c>
      <c r="F702" s="2"/>
    </row>
    <row r="703" spans="1:6" ht="17" x14ac:dyDescent="0.2">
      <c r="A703" s="28" t="s">
        <v>513</v>
      </c>
      <c r="B703" s="5">
        <v>16707.13</v>
      </c>
      <c r="C703" s="35">
        <f t="shared" si="10"/>
        <v>-9.4289289962414813E-3</v>
      </c>
      <c r="D703" s="5">
        <v>240.28</v>
      </c>
      <c r="E703" s="33">
        <f t="shared" si="10"/>
        <v>-9.1981583372335862E-3</v>
      </c>
      <c r="F703" s="2"/>
    </row>
    <row r="704" spans="1:6" ht="17" x14ac:dyDescent="0.2">
      <c r="A704" s="28" t="s">
        <v>514</v>
      </c>
      <c r="B704" s="5">
        <v>16550.34</v>
      </c>
      <c r="C704" s="35">
        <f t="shared" si="10"/>
        <v>-7.3500580139747029E-3</v>
      </c>
      <c r="D704" s="5">
        <v>238.08</v>
      </c>
      <c r="E704" s="33">
        <f t="shared" si="10"/>
        <v>-3.5766169704531947E-3</v>
      </c>
      <c r="F704" s="2"/>
    </row>
    <row r="705" spans="1:6" ht="17" x14ac:dyDescent="0.2">
      <c r="A705" s="28" t="s">
        <v>515</v>
      </c>
      <c r="B705" s="5">
        <v>16429.14</v>
      </c>
      <c r="C705" s="35">
        <f t="shared" si="10"/>
        <v>5.3141919682282435E-3</v>
      </c>
      <c r="D705" s="5">
        <v>237.23</v>
      </c>
      <c r="E705" s="33">
        <f t="shared" si="10"/>
        <v>5.2972460539146837E-3</v>
      </c>
      <c r="F705" s="2"/>
    </row>
    <row r="706" spans="1:6" ht="17" x14ac:dyDescent="0.2">
      <c r="A706" s="28" t="s">
        <v>516</v>
      </c>
      <c r="B706" s="5">
        <v>16516.68</v>
      </c>
      <c r="C706" s="35">
        <f t="shared" si="10"/>
        <v>7.9523461741146662E-3</v>
      </c>
      <c r="D706" s="5">
        <v>238.49</v>
      </c>
      <c r="E706" s="33">
        <f t="shared" si="10"/>
        <v>4.8938715261819254E-3</v>
      </c>
      <c r="F706" s="2"/>
    </row>
    <row r="707" spans="1:6" ht="17" x14ac:dyDescent="0.2">
      <c r="A707" s="28" t="s">
        <v>517</v>
      </c>
      <c r="B707" s="5">
        <v>16648.55</v>
      </c>
      <c r="C707" s="35">
        <f t="shared" si="10"/>
        <v>5.5472322150222908E-3</v>
      </c>
      <c r="D707" s="5">
        <v>239.66</v>
      </c>
      <c r="E707" s="33">
        <f t="shared" si="10"/>
        <v>-5.1454860540545155E-3</v>
      </c>
      <c r="F707" s="2"/>
    </row>
    <row r="708" spans="1:6" ht="17" x14ac:dyDescent="0.2">
      <c r="A708" s="28" t="s">
        <v>518</v>
      </c>
      <c r="B708" s="5">
        <v>16741.16</v>
      </c>
      <c r="C708" s="35">
        <f t="shared" si="10"/>
        <v>4.272522443814708E-3</v>
      </c>
      <c r="D708" s="5">
        <v>238.43</v>
      </c>
      <c r="E708" s="33">
        <f t="shared" si="10"/>
        <v>1.6762355682811148E-3</v>
      </c>
      <c r="F708" s="2"/>
    </row>
    <row r="709" spans="1:6" ht="17" x14ac:dyDescent="0.2">
      <c r="A709" s="28" t="s">
        <v>519</v>
      </c>
      <c r="B709" s="5">
        <v>16812.84</v>
      </c>
      <c r="C709" s="35">
        <f t="shared" ref="C709:E772" si="11">LN(B710)-LN(B709)</f>
        <v>-7.0743383975155893E-3</v>
      </c>
      <c r="D709" s="5">
        <v>238.83</v>
      </c>
      <c r="E709" s="33">
        <f t="shared" si="11"/>
        <v>-7.9028533549996283E-3</v>
      </c>
      <c r="F709" s="2"/>
    </row>
    <row r="710" spans="1:6" ht="17" x14ac:dyDescent="0.2">
      <c r="A710" s="28" t="s">
        <v>520</v>
      </c>
      <c r="B710" s="5">
        <v>16694.32</v>
      </c>
      <c r="C710" s="35">
        <f t="shared" si="11"/>
        <v>8.9704937408292551E-3</v>
      </c>
      <c r="D710" s="5">
        <v>236.95</v>
      </c>
      <c r="E710" s="33">
        <f t="shared" si="11"/>
        <v>2.2342609888772458E-3</v>
      </c>
      <c r="F710" s="2"/>
    </row>
    <row r="711" spans="1:6" ht="17" x14ac:dyDescent="0.2">
      <c r="A711" s="28" t="s">
        <v>521</v>
      </c>
      <c r="B711" s="5">
        <v>16844.75</v>
      </c>
      <c r="C711" s="35">
        <f t="shared" si="11"/>
        <v>-1.4923788682441597E-3</v>
      </c>
      <c r="D711" s="5">
        <v>237.48</v>
      </c>
      <c r="E711" s="33">
        <f t="shared" si="11"/>
        <v>-3.7547241782771579E-3</v>
      </c>
      <c r="F711" s="2"/>
    </row>
    <row r="712" spans="1:6" ht="17" x14ac:dyDescent="0.2">
      <c r="A712" s="28" t="s">
        <v>522</v>
      </c>
      <c r="B712" s="5">
        <v>16819.63</v>
      </c>
      <c r="C712" s="35">
        <f t="shared" si="11"/>
        <v>-7.845103918757701E-4</v>
      </c>
      <c r="D712" s="5">
        <v>236.59</v>
      </c>
      <c r="E712" s="33">
        <f t="shared" si="11"/>
        <v>3.6705030134491778E-3</v>
      </c>
      <c r="F712" s="2"/>
    </row>
    <row r="713" spans="1:6" ht="17" x14ac:dyDescent="0.2">
      <c r="A713" s="28" t="s">
        <v>523</v>
      </c>
      <c r="B713" s="5">
        <v>16806.439999999999</v>
      </c>
      <c r="C713" s="35">
        <f t="shared" si="11"/>
        <v>2.3504999911736491E-3</v>
      </c>
      <c r="D713" s="5">
        <v>237.46</v>
      </c>
      <c r="E713" s="33">
        <f t="shared" si="11"/>
        <v>2.9015390092226312E-3</v>
      </c>
      <c r="F713" s="2"/>
    </row>
    <row r="714" spans="1:6" ht="16" x14ac:dyDescent="0.2">
      <c r="A714" s="28">
        <v>44205</v>
      </c>
      <c r="B714" s="5">
        <v>16845.990000000002</v>
      </c>
      <c r="C714" s="35">
        <f t="shared" si="11"/>
        <v>4.7807921699796196E-3</v>
      </c>
      <c r="D714" s="5">
        <v>238.15</v>
      </c>
      <c r="E714" s="33">
        <f t="shared" si="11"/>
        <v>7.1963826740697456E-3</v>
      </c>
      <c r="F714" s="2"/>
    </row>
    <row r="715" spans="1:6" ht="16" x14ac:dyDescent="0.2">
      <c r="A715" s="28">
        <v>44236</v>
      </c>
      <c r="B715" s="5">
        <v>16926.72</v>
      </c>
      <c r="C715" s="35">
        <f t="shared" si="11"/>
        <v>-1.0048339264052686E-3</v>
      </c>
      <c r="D715" s="5">
        <v>239.87</v>
      </c>
      <c r="E715" s="33">
        <f t="shared" si="11"/>
        <v>-4.3869798156999096E-3</v>
      </c>
      <c r="F715" s="2"/>
    </row>
    <row r="716" spans="1:6" ht="16" x14ac:dyDescent="0.2">
      <c r="A716" s="28">
        <v>44264</v>
      </c>
      <c r="B716" s="5">
        <v>16909.72</v>
      </c>
      <c r="C716" s="35">
        <f t="shared" si="11"/>
        <v>-6.4394824859714817E-3</v>
      </c>
      <c r="D716" s="5">
        <v>238.82</v>
      </c>
      <c r="E716" s="33">
        <f t="shared" si="11"/>
        <v>-1.1073564240753342E-2</v>
      </c>
      <c r="F716" s="2"/>
    </row>
    <row r="717" spans="1:6" ht="16" x14ac:dyDescent="0.2">
      <c r="A717" s="28">
        <v>44386</v>
      </c>
      <c r="B717" s="5">
        <v>16801.18</v>
      </c>
      <c r="C717" s="35">
        <f t="shared" si="11"/>
        <v>-4.1828475022853695E-3</v>
      </c>
      <c r="D717" s="5">
        <v>236.19</v>
      </c>
      <c r="E717" s="33">
        <f t="shared" si="11"/>
        <v>1.0235762583168828E-2</v>
      </c>
      <c r="F717" s="2"/>
    </row>
    <row r="718" spans="1:6" ht="16" x14ac:dyDescent="0.2">
      <c r="A718" s="28">
        <v>44417</v>
      </c>
      <c r="B718" s="5">
        <v>16731.05</v>
      </c>
      <c r="C718" s="35">
        <f t="shared" si="11"/>
        <v>-4.0683804206835816E-3</v>
      </c>
      <c r="D718" s="5">
        <v>238.62</v>
      </c>
      <c r="E718" s="33">
        <f t="shared" si="11"/>
        <v>-4.1908513720656515E-5</v>
      </c>
      <c r="F718" s="2"/>
    </row>
    <row r="719" spans="1:6" ht="16" x14ac:dyDescent="0.2">
      <c r="A719" s="28">
        <v>44448</v>
      </c>
      <c r="B719" s="5">
        <v>16663.12</v>
      </c>
      <c r="C719" s="35">
        <f t="shared" si="11"/>
        <v>-5.9976223076052548E-3</v>
      </c>
      <c r="D719" s="5">
        <v>238.61</v>
      </c>
      <c r="E719" s="33">
        <f t="shared" si="11"/>
        <v>2.3859866067272861E-3</v>
      </c>
      <c r="F719" s="2"/>
    </row>
    <row r="720" spans="1:6" ht="16" x14ac:dyDescent="0.2">
      <c r="A720" s="28">
        <v>44478</v>
      </c>
      <c r="B720" s="5">
        <v>16563.48</v>
      </c>
      <c r="C720" s="35">
        <f t="shared" si="11"/>
        <v>4.3320819329579763E-3</v>
      </c>
      <c r="D720" s="5">
        <v>239.18</v>
      </c>
      <c r="E720" s="33">
        <f t="shared" si="11"/>
        <v>8.4515168227712323E-3</v>
      </c>
      <c r="F720" s="2"/>
    </row>
    <row r="721" spans="1:6" ht="17" x14ac:dyDescent="0.2">
      <c r="A721" s="28" t="s">
        <v>524</v>
      </c>
      <c r="B721" s="5">
        <v>16635.39</v>
      </c>
      <c r="C721" s="35">
        <f t="shared" si="11"/>
        <v>-8.3398657148201494E-3</v>
      </c>
      <c r="D721" s="5">
        <v>241.21</v>
      </c>
      <c r="E721" s="33">
        <f t="shared" si="11"/>
        <v>-3.3171621981864519E-4</v>
      </c>
      <c r="F721" s="2"/>
    </row>
    <row r="722" spans="1:6" ht="17" x14ac:dyDescent="0.2">
      <c r="A722" s="28" t="s">
        <v>525</v>
      </c>
      <c r="B722" s="5">
        <v>16497.23</v>
      </c>
      <c r="C722" s="35">
        <f t="shared" si="11"/>
        <v>7.828174829882073E-3</v>
      </c>
      <c r="D722" s="5">
        <v>241.13</v>
      </c>
      <c r="E722" s="33">
        <f t="shared" si="11"/>
        <v>-6.2226464848347263E-4</v>
      </c>
      <c r="F722" s="2"/>
    </row>
    <row r="723" spans="1:6" ht="17" x14ac:dyDescent="0.2">
      <c r="A723" s="28" t="s">
        <v>526</v>
      </c>
      <c r="B723" s="5">
        <v>16626.88</v>
      </c>
      <c r="C723" s="35">
        <f t="shared" si="11"/>
        <v>-3.0183451544356643E-3</v>
      </c>
      <c r="D723" s="5">
        <v>240.98</v>
      </c>
      <c r="E723" s="33">
        <f t="shared" si="11"/>
        <v>9.2113251725951528E-3</v>
      </c>
      <c r="F723" s="2"/>
    </row>
    <row r="724" spans="1:6" ht="17" x14ac:dyDescent="0.2">
      <c r="A724" s="28" t="s">
        <v>527</v>
      </c>
      <c r="B724" s="5">
        <v>16576.77</v>
      </c>
      <c r="C724" s="35">
        <f t="shared" si="11"/>
        <v>-7.0478590085247816E-3</v>
      </c>
      <c r="D724" s="5">
        <v>243.21</v>
      </c>
      <c r="E724" s="33">
        <f t="shared" si="11"/>
        <v>-2.9647952538622846E-3</v>
      </c>
      <c r="F724" s="2"/>
    </row>
    <row r="725" spans="1:6" ht="17" x14ac:dyDescent="0.2">
      <c r="A725" s="28" t="s">
        <v>528</v>
      </c>
      <c r="B725" s="5">
        <v>16460.349999999999</v>
      </c>
      <c r="C725" s="35">
        <f t="shared" si="11"/>
        <v>-1.7909964049581006E-2</v>
      </c>
      <c r="D725" s="5">
        <v>242.49</v>
      </c>
      <c r="E725" s="33">
        <f t="shared" si="11"/>
        <v>-1.4120422329020776E-2</v>
      </c>
      <c r="F725" s="2"/>
    </row>
    <row r="726" spans="1:6" ht="17" x14ac:dyDescent="0.2">
      <c r="A726" s="28" t="s">
        <v>529</v>
      </c>
      <c r="B726" s="5">
        <v>16168.17</v>
      </c>
      <c r="C726" s="35">
        <f t="shared" si="11"/>
        <v>1.0094994562610538E-3</v>
      </c>
      <c r="D726" s="5">
        <v>239.09</v>
      </c>
      <c r="E726" s="33">
        <f t="shared" si="11"/>
        <v>5.8800394609734852E-3</v>
      </c>
      <c r="F726" s="2"/>
    </row>
    <row r="727" spans="1:6" ht="17" x14ac:dyDescent="0.2">
      <c r="A727" s="28" t="s">
        <v>530</v>
      </c>
      <c r="B727" s="5">
        <v>16184.5</v>
      </c>
      <c r="C727" s="35">
        <f t="shared" si="11"/>
        <v>1.0307227689459353E-2</v>
      </c>
      <c r="D727" s="5">
        <v>240.5</v>
      </c>
      <c r="E727" s="33">
        <f t="shared" si="11"/>
        <v>1.0876190168126243E-2</v>
      </c>
      <c r="F727" s="2"/>
    </row>
    <row r="728" spans="1:6" ht="17" x14ac:dyDescent="0.2">
      <c r="A728" s="28" t="s">
        <v>531</v>
      </c>
      <c r="B728" s="5">
        <v>16352.18</v>
      </c>
      <c r="C728" s="35">
        <f t="shared" si="11"/>
        <v>1.3067236893974155E-2</v>
      </c>
      <c r="D728" s="5">
        <v>243.13</v>
      </c>
      <c r="E728" s="33">
        <f t="shared" si="11"/>
        <v>6.7635682402507058E-3</v>
      </c>
      <c r="F728" s="2"/>
    </row>
    <row r="729" spans="1:6" ht="17" x14ac:dyDescent="0.2">
      <c r="A729" s="28" t="s">
        <v>532</v>
      </c>
      <c r="B729" s="5">
        <v>16567.259999999998</v>
      </c>
      <c r="C729" s="35">
        <f t="shared" si="11"/>
        <v>-1.6981609757849014E-3</v>
      </c>
      <c r="D729" s="5">
        <v>244.78</v>
      </c>
      <c r="E729" s="33">
        <f t="shared" si="11"/>
        <v>6.6775492423296612E-3</v>
      </c>
      <c r="F729" s="2"/>
    </row>
    <row r="730" spans="1:6" ht="17" x14ac:dyDescent="0.2">
      <c r="A730" s="28" t="s">
        <v>533</v>
      </c>
      <c r="B730" s="5">
        <v>16539.150000000001</v>
      </c>
      <c r="C730" s="35">
        <f t="shared" si="11"/>
        <v>3.6597469733816723E-3</v>
      </c>
      <c r="D730" s="5">
        <v>246.42</v>
      </c>
      <c r="E730" s="33">
        <f t="shared" si="11"/>
        <v>6.8347990170485318E-3</v>
      </c>
      <c r="F730" s="2"/>
    </row>
    <row r="731" spans="1:6" ht="17" x14ac:dyDescent="0.2">
      <c r="A731" s="28" t="s">
        <v>534</v>
      </c>
      <c r="B731" s="5">
        <v>16599.79</v>
      </c>
      <c r="C731" s="35">
        <f t="shared" si="11"/>
        <v>-1.6460849612871087E-2</v>
      </c>
      <c r="D731" s="5">
        <v>248.11</v>
      </c>
      <c r="E731" s="33">
        <f t="shared" si="11"/>
        <v>-1.7647038419585037E-2</v>
      </c>
      <c r="F731" s="2"/>
    </row>
    <row r="732" spans="1:6" ht="17" x14ac:dyDescent="0.2">
      <c r="A732" s="28" t="s">
        <v>535</v>
      </c>
      <c r="B732" s="5">
        <v>16328.78</v>
      </c>
      <c r="C732" s="35">
        <f t="shared" si="11"/>
        <v>9.8611519951496973E-4</v>
      </c>
      <c r="D732" s="5">
        <v>243.77</v>
      </c>
      <c r="E732" s="33">
        <f t="shared" si="11"/>
        <v>2.0899505609479618E-3</v>
      </c>
      <c r="F732" s="2"/>
    </row>
    <row r="733" spans="1:6" ht="17" x14ac:dyDescent="0.2">
      <c r="A733" s="28" t="s">
        <v>536</v>
      </c>
      <c r="B733" s="5">
        <v>16344.89</v>
      </c>
      <c r="C733" s="35">
        <f t="shared" si="11"/>
        <v>-1.2309861163206648E-2</v>
      </c>
      <c r="D733" s="5">
        <v>244.28</v>
      </c>
      <c r="E733" s="33">
        <f t="shared" si="11"/>
        <v>-1.3061847462196852E-2</v>
      </c>
      <c r="F733" s="2"/>
    </row>
    <row r="734" spans="1:6" ht="17" x14ac:dyDescent="0.2">
      <c r="A734" s="28" t="s">
        <v>537</v>
      </c>
      <c r="B734" s="5">
        <v>16144.92</v>
      </c>
      <c r="C734" s="35">
        <f t="shared" si="11"/>
        <v>1.1015040844453594E-2</v>
      </c>
      <c r="D734" s="5">
        <v>241.11</v>
      </c>
      <c r="E734" s="33">
        <f t="shared" si="11"/>
        <v>7.5200751052548753E-3</v>
      </c>
      <c r="F734" s="2"/>
    </row>
    <row r="735" spans="1:6" ht="16" x14ac:dyDescent="0.2">
      <c r="A735" s="28">
        <v>44206</v>
      </c>
      <c r="B735" s="5">
        <v>16323.74</v>
      </c>
      <c r="C735" s="35">
        <f t="shared" si="11"/>
        <v>-7.6981405493601329E-3</v>
      </c>
      <c r="D735" s="5">
        <v>242.93</v>
      </c>
      <c r="E735" s="33">
        <f t="shared" si="11"/>
        <v>6.1727126916277797E-4</v>
      </c>
      <c r="F735" s="2"/>
    </row>
    <row r="736" spans="1:6" ht="16" x14ac:dyDescent="0.2">
      <c r="A736" s="28">
        <v>44296</v>
      </c>
      <c r="B736" s="5">
        <v>16198.56</v>
      </c>
      <c r="C736" s="35">
        <f t="shared" si="11"/>
        <v>7.9033420717564695E-3</v>
      </c>
      <c r="D736" s="5">
        <v>243.08</v>
      </c>
      <c r="E736" s="33">
        <f t="shared" si="11"/>
        <v>8.7651595370861202E-3</v>
      </c>
      <c r="F736" s="2"/>
    </row>
    <row r="737" spans="1:6" ht="16" x14ac:dyDescent="0.2">
      <c r="A737" s="28">
        <v>44326</v>
      </c>
      <c r="B737" s="5">
        <v>16327.09</v>
      </c>
      <c r="C737" s="35">
        <f t="shared" si="11"/>
        <v>6.9614627392944328E-4</v>
      </c>
      <c r="D737" s="5">
        <v>245.22</v>
      </c>
      <c r="E737" s="33">
        <f t="shared" si="11"/>
        <v>7.637346190323413E-3</v>
      </c>
      <c r="F737" s="2"/>
    </row>
    <row r="738" spans="1:6" ht="16" x14ac:dyDescent="0.2">
      <c r="A738" s="28">
        <v>44357</v>
      </c>
      <c r="B738" s="5">
        <v>16338.46</v>
      </c>
      <c r="C738" s="35">
        <f t="shared" si="11"/>
        <v>1.0554044705719079E-2</v>
      </c>
      <c r="D738" s="5">
        <v>247.1</v>
      </c>
      <c r="E738" s="33">
        <f t="shared" si="11"/>
        <v>4.9251240002901042E-3</v>
      </c>
      <c r="F738" s="2"/>
    </row>
    <row r="739" spans="1:6" ht="16" x14ac:dyDescent="0.2">
      <c r="A739" s="28">
        <v>44387</v>
      </c>
      <c r="B739" s="5">
        <v>16511.810000000001</v>
      </c>
      <c r="C739" s="35">
        <f t="shared" si="11"/>
        <v>3.2819603891809379E-4</v>
      </c>
      <c r="D739" s="5">
        <v>248.32</v>
      </c>
      <c r="E739" s="33">
        <f t="shared" si="11"/>
        <v>-2.4999004995400753E-3</v>
      </c>
      <c r="F739" s="2"/>
    </row>
    <row r="740" spans="1:6" ht="16" x14ac:dyDescent="0.2">
      <c r="A740" s="28">
        <v>44418</v>
      </c>
      <c r="B740" s="5">
        <v>16517.23</v>
      </c>
      <c r="C740" s="35">
        <f t="shared" si="11"/>
        <v>-5.2908859497335925E-3</v>
      </c>
      <c r="D740" s="5">
        <v>247.7</v>
      </c>
      <c r="E740" s="33">
        <f t="shared" si="11"/>
        <v>-4.5318520549075814E-3</v>
      </c>
      <c r="F740" s="2"/>
    </row>
    <row r="741" spans="1:6" ht="16" x14ac:dyDescent="0.2">
      <c r="A741" s="28">
        <v>44510</v>
      </c>
      <c r="B741" s="5">
        <v>16430.07</v>
      </c>
      <c r="C741" s="35">
        <f t="shared" si="11"/>
        <v>7.1063911225621723E-4</v>
      </c>
      <c r="D741" s="5">
        <v>246.58</v>
      </c>
      <c r="E741" s="33">
        <f t="shared" si="11"/>
        <v>-8.3893792798814815E-3</v>
      </c>
      <c r="F741" s="2"/>
    </row>
    <row r="742" spans="1:6" ht="16" x14ac:dyDescent="0.2">
      <c r="A742" s="28">
        <v>44540</v>
      </c>
      <c r="B742" s="5">
        <v>16441.75</v>
      </c>
      <c r="C742" s="35">
        <f t="shared" si="11"/>
        <v>4.3338071181402427E-3</v>
      </c>
      <c r="D742" s="5">
        <v>244.52</v>
      </c>
      <c r="E742" s="33">
        <f t="shared" si="11"/>
        <v>-7.6770293093000319E-3</v>
      </c>
      <c r="F742" s="2"/>
    </row>
    <row r="743" spans="1:6" ht="17" x14ac:dyDescent="0.2">
      <c r="A743" s="28" t="s">
        <v>538</v>
      </c>
      <c r="B743" s="5">
        <v>16513.16</v>
      </c>
      <c r="C743" s="35">
        <f t="shared" si="11"/>
        <v>1.389966586101643E-2</v>
      </c>
      <c r="D743" s="5">
        <v>242.65</v>
      </c>
      <c r="E743" s="33">
        <f t="shared" si="11"/>
        <v>7.7997111341412406E-3</v>
      </c>
      <c r="F743" s="2"/>
    </row>
    <row r="744" spans="1:6" ht="17" x14ac:dyDescent="0.2">
      <c r="A744" s="28" t="s">
        <v>539</v>
      </c>
      <c r="B744" s="5">
        <v>16744.29</v>
      </c>
      <c r="C744" s="35">
        <f t="shared" si="11"/>
        <v>7.5827282801466112E-3</v>
      </c>
      <c r="D744" s="5">
        <v>244.55</v>
      </c>
      <c r="E744" s="33">
        <f t="shared" si="11"/>
        <v>-9.4495362144906281E-3</v>
      </c>
      <c r="F744" s="2"/>
    </row>
    <row r="745" spans="1:6" ht="17" x14ac:dyDescent="0.2">
      <c r="A745" s="28" t="s">
        <v>540</v>
      </c>
      <c r="B745" s="5">
        <v>16871.740000000002</v>
      </c>
      <c r="C745" s="35">
        <f t="shared" si="11"/>
        <v>-5.7746341026287951E-4</v>
      </c>
      <c r="D745" s="5">
        <v>242.25</v>
      </c>
      <c r="E745" s="33">
        <f t="shared" si="11"/>
        <v>4.1278817780820987E-5</v>
      </c>
      <c r="F745" s="2"/>
    </row>
    <row r="746" spans="1:6" ht="17" x14ac:dyDescent="0.2">
      <c r="A746" s="28" t="s">
        <v>541</v>
      </c>
      <c r="B746" s="5">
        <v>16862</v>
      </c>
      <c r="C746" s="35">
        <f t="shared" si="11"/>
        <v>7.4540613191835803E-3</v>
      </c>
      <c r="D746" s="5">
        <v>242.26</v>
      </c>
      <c r="E746" s="33">
        <f t="shared" si="11"/>
        <v>2.1029634783591433E-3</v>
      </c>
      <c r="F746" s="2"/>
    </row>
    <row r="747" spans="1:6" ht="17" x14ac:dyDescent="0.2">
      <c r="A747" s="28" t="s">
        <v>542</v>
      </c>
      <c r="B747" s="5">
        <v>16988.16</v>
      </c>
      <c r="C747" s="35">
        <f t="shared" si="11"/>
        <v>6.515632791337822E-3</v>
      </c>
      <c r="D747" s="5">
        <v>242.77</v>
      </c>
      <c r="E747" s="33">
        <f t="shared" si="11"/>
        <v>-1.2642917477030835E-2</v>
      </c>
      <c r="F747" s="2"/>
    </row>
    <row r="748" spans="1:6" ht="17" x14ac:dyDescent="0.2">
      <c r="A748" s="28" t="s">
        <v>543</v>
      </c>
      <c r="B748" s="5">
        <v>17099.21</v>
      </c>
      <c r="C748" s="35">
        <f t="shared" si="11"/>
        <v>-9.3966602550032974E-4</v>
      </c>
      <c r="D748" s="5">
        <v>239.72</v>
      </c>
      <c r="E748" s="33">
        <f t="shared" si="11"/>
        <v>6.9837330734463521E-3</v>
      </c>
      <c r="F748" s="2"/>
    </row>
    <row r="749" spans="1:6" ht="17" x14ac:dyDescent="0.2">
      <c r="A749" s="28" t="s">
        <v>544</v>
      </c>
      <c r="B749" s="5">
        <v>17083.150000000001</v>
      </c>
      <c r="C749" s="35">
        <f t="shared" si="11"/>
        <v>2.2856056906324085E-3</v>
      </c>
      <c r="D749" s="5">
        <v>241.4</v>
      </c>
      <c r="E749" s="33">
        <f t="shared" si="11"/>
        <v>-1.2337602311704998E-2</v>
      </c>
      <c r="F749" s="2"/>
    </row>
    <row r="750" spans="1:6" ht="17" x14ac:dyDescent="0.2">
      <c r="A750" s="28" t="s">
        <v>545</v>
      </c>
      <c r="B750" s="5">
        <v>17122.240000000002</v>
      </c>
      <c r="C750" s="35">
        <f t="shared" si="11"/>
        <v>2.7313059263569528E-3</v>
      </c>
      <c r="D750" s="5">
        <v>238.44</v>
      </c>
      <c r="E750" s="33">
        <f t="shared" si="11"/>
        <v>-4.6239941147332431E-3</v>
      </c>
      <c r="F750" s="2"/>
    </row>
    <row r="751" spans="1:6" ht="17" x14ac:dyDescent="0.2">
      <c r="A751" s="28" t="s">
        <v>546</v>
      </c>
      <c r="B751" s="5">
        <v>17169.07</v>
      </c>
      <c r="C751" s="35">
        <f t="shared" si="11"/>
        <v>-1.394174419496963E-3</v>
      </c>
      <c r="D751" s="5">
        <v>237.34</v>
      </c>
      <c r="E751" s="33">
        <f t="shared" si="11"/>
        <v>-3.8838279147617172E-3</v>
      </c>
      <c r="F751" s="2"/>
    </row>
    <row r="752" spans="1:6" ht="17" x14ac:dyDescent="0.2">
      <c r="A752" s="28" t="s">
        <v>547</v>
      </c>
      <c r="B752" s="5">
        <v>17145.150000000001</v>
      </c>
      <c r="C752" s="35">
        <f t="shared" si="11"/>
        <v>-1.3196522228270169E-2</v>
      </c>
      <c r="D752" s="5">
        <v>236.42</v>
      </c>
      <c r="E752" s="33">
        <f t="shared" si="11"/>
        <v>2.6339830165627021E-2</v>
      </c>
      <c r="F752" s="2"/>
    </row>
    <row r="753" spans="1:6" ht="17" x14ac:dyDescent="0.2">
      <c r="A753" s="28" t="s">
        <v>548</v>
      </c>
      <c r="B753" s="5">
        <v>16920.38</v>
      </c>
      <c r="C753" s="35">
        <f t="shared" si="11"/>
        <v>9.2137163503736019E-3</v>
      </c>
      <c r="D753" s="5">
        <v>242.73</v>
      </c>
      <c r="E753" s="33">
        <f t="shared" si="11"/>
        <v>1.1347232746716784E-2</v>
      </c>
      <c r="F753" s="2"/>
    </row>
    <row r="754" spans="1:6" ht="17" x14ac:dyDescent="0.2">
      <c r="A754" s="28" t="s">
        <v>549</v>
      </c>
      <c r="B754" s="5">
        <v>17077</v>
      </c>
      <c r="C754" s="35">
        <f t="shared" si="11"/>
        <v>-3.5543563280047152E-3</v>
      </c>
      <c r="D754" s="5">
        <v>245.5</v>
      </c>
      <c r="E754" s="33">
        <f t="shared" si="11"/>
        <v>2.0364525067861905E-4</v>
      </c>
      <c r="F754" s="2"/>
    </row>
    <row r="755" spans="1:6" ht="17" x14ac:dyDescent="0.2">
      <c r="A755" s="28" t="s">
        <v>550</v>
      </c>
      <c r="B755" s="5">
        <v>17016.41</v>
      </c>
      <c r="C755" s="35">
        <f t="shared" si="11"/>
        <v>6.7161850569998904E-3</v>
      </c>
      <c r="D755" s="5">
        <v>245.55</v>
      </c>
      <c r="E755" s="33">
        <f t="shared" si="11"/>
        <v>2.0277638332153458E-2</v>
      </c>
      <c r="F755" s="2"/>
    </row>
    <row r="756" spans="1:6" ht="16" x14ac:dyDescent="0.2">
      <c r="A756" s="28">
        <v>44207</v>
      </c>
      <c r="B756" s="5">
        <v>17131.080000000002</v>
      </c>
      <c r="C756" s="35">
        <f t="shared" si="11"/>
        <v>-8.6605296979058721E-4</v>
      </c>
      <c r="D756" s="5">
        <v>250.58</v>
      </c>
      <c r="E756" s="33">
        <f t="shared" si="11"/>
        <v>-5.3619431413860497E-3</v>
      </c>
      <c r="F756" s="2"/>
    </row>
    <row r="757" spans="1:6" ht="16" x14ac:dyDescent="0.2">
      <c r="A757" s="28">
        <v>44238</v>
      </c>
      <c r="B757" s="5">
        <v>17116.25</v>
      </c>
      <c r="C757" s="35">
        <f t="shared" si="11"/>
        <v>5.4477790155154082E-3</v>
      </c>
      <c r="D757" s="5">
        <v>249.24</v>
      </c>
      <c r="E757" s="33">
        <f t="shared" si="11"/>
        <v>4.6433515499222366E-3</v>
      </c>
      <c r="F757" s="2"/>
    </row>
    <row r="758" spans="1:6" ht="16" x14ac:dyDescent="0.2">
      <c r="A758" s="28">
        <v>44266</v>
      </c>
      <c r="B758" s="5">
        <v>17209.75</v>
      </c>
      <c r="C758" s="35">
        <f t="shared" si="11"/>
        <v>-2.3782233997717839E-3</v>
      </c>
      <c r="D758" s="5">
        <v>250.4</v>
      </c>
      <c r="E758" s="33">
        <f t="shared" si="11"/>
        <v>1.214638042797489E-2</v>
      </c>
      <c r="F758" s="2"/>
    </row>
    <row r="759" spans="1:6" ht="16" x14ac:dyDescent="0.2">
      <c r="A759" s="28">
        <v>44297</v>
      </c>
      <c r="B759" s="5">
        <v>17168.87</v>
      </c>
      <c r="C759" s="35">
        <f t="shared" si="11"/>
        <v>4.2712865380618581E-3</v>
      </c>
      <c r="D759" s="5">
        <v>253.46</v>
      </c>
      <c r="E759" s="33">
        <f t="shared" si="11"/>
        <v>4.9196234374839776E-3</v>
      </c>
      <c r="F759" s="2"/>
    </row>
    <row r="760" spans="1:6" ht="16" x14ac:dyDescent="0.2">
      <c r="A760" s="28">
        <v>44327</v>
      </c>
      <c r="B760" s="5">
        <v>17242.36</v>
      </c>
      <c r="C760" s="35">
        <f t="shared" si="11"/>
        <v>3.9446846742894337E-3</v>
      </c>
      <c r="D760" s="5">
        <v>254.71</v>
      </c>
      <c r="E760" s="33">
        <f t="shared" si="11"/>
        <v>-6.3409755403238677E-3</v>
      </c>
      <c r="F760" s="2"/>
    </row>
    <row r="761" spans="1:6" ht="16" x14ac:dyDescent="0.2">
      <c r="A761" s="28">
        <v>44419</v>
      </c>
      <c r="B761" s="5">
        <v>17310.509999999998</v>
      </c>
      <c r="C761" s="35">
        <f t="shared" si="11"/>
        <v>-1.3642637896342791E-3</v>
      </c>
      <c r="D761" s="5">
        <v>253.1</v>
      </c>
      <c r="E761" s="33">
        <f t="shared" si="11"/>
        <v>-1.7795358131609262E-3</v>
      </c>
      <c r="F761" s="2"/>
    </row>
    <row r="762" spans="1:6" ht="16" x14ac:dyDescent="0.2">
      <c r="A762" s="28">
        <v>44450</v>
      </c>
      <c r="B762" s="5">
        <v>17286.91</v>
      </c>
      <c r="C762" s="35">
        <f t="shared" si="11"/>
        <v>-5.5036633664062862E-3</v>
      </c>
      <c r="D762" s="5">
        <v>252.65</v>
      </c>
      <c r="E762" s="33">
        <f t="shared" si="11"/>
        <v>1.8980590142163578E-3</v>
      </c>
      <c r="F762" s="2"/>
    </row>
    <row r="763" spans="1:6" ht="16" x14ac:dyDescent="0.2">
      <c r="A763" s="28">
        <v>44480</v>
      </c>
      <c r="B763" s="5">
        <v>17192.03</v>
      </c>
      <c r="C763" s="35">
        <f t="shared" si="11"/>
        <v>1.6494039035919172E-3</v>
      </c>
      <c r="D763" s="5">
        <v>253.13</v>
      </c>
      <c r="E763" s="33">
        <f t="shared" si="11"/>
        <v>-1.1802477602548045E-2</v>
      </c>
      <c r="F763" s="2"/>
    </row>
    <row r="764" spans="1:6" ht="16" x14ac:dyDescent="0.2">
      <c r="A764" s="28">
        <v>44511</v>
      </c>
      <c r="B764" s="5">
        <v>17220.41</v>
      </c>
      <c r="C764" s="35">
        <f t="shared" si="11"/>
        <v>4.4759239996992051E-3</v>
      </c>
      <c r="D764" s="5">
        <v>250.16</v>
      </c>
      <c r="E764" s="33">
        <f t="shared" si="11"/>
        <v>2.0366199160690712E-3</v>
      </c>
      <c r="F764" s="2"/>
    </row>
    <row r="765" spans="1:6" ht="16" x14ac:dyDescent="0.2">
      <c r="A765" s="28">
        <v>44541</v>
      </c>
      <c r="B765" s="5">
        <v>17297.66</v>
      </c>
      <c r="C765" s="35">
        <f t="shared" si="11"/>
        <v>-7.0033987561934907E-4</v>
      </c>
      <c r="D765" s="5">
        <v>250.67</v>
      </c>
      <c r="E765" s="33">
        <f t="shared" si="11"/>
        <v>9.0149733861757397E-3</v>
      </c>
      <c r="F765" s="2"/>
    </row>
    <row r="766" spans="1:6" ht="17" x14ac:dyDescent="0.2">
      <c r="A766" s="28" t="s">
        <v>551</v>
      </c>
      <c r="B766" s="5">
        <v>17285.55</v>
      </c>
      <c r="C766" s="35">
        <f t="shared" si="11"/>
        <v>9.9686781312335881E-4</v>
      </c>
      <c r="D766" s="5">
        <v>252.94</v>
      </c>
      <c r="E766" s="33">
        <f t="shared" si="11"/>
        <v>-1.8994861271144359E-3</v>
      </c>
      <c r="F766" s="2"/>
    </row>
    <row r="767" spans="1:6" ht="17" x14ac:dyDescent="0.2">
      <c r="A767" s="28" t="s">
        <v>552</v>
      </c>
      <c r="B767" s="5">
        <v>17302.79</v>
      </c>
      <c r="C767" s="35">
        <f t="shared" si="11"/>
        <v>-6.3852116250089352E-3</v>
      </c>
      <c r="D767" s="5">
        <v>252.46</v>
      </c>
      <c r="E767" s="33">
        <f t="shared" si="11"/>
        <v>9.1062067066616237E-4</v>
      </c>
      <c r="F767" s="2"/>
    </row>
    <row r="768" spans="1:6" ht="17" x14ac:dyDescent="0.2">
      <c r="A768" s="28" t="s">
        <v>553</v>
      </c>
      <c r="B768" s="5">
        <v>17192.66</v>
      </c>
      <c r="C768" s="35">
        <f t="shared" si="11"/>
        <v>-4.3671958983448889E-3</v>
      </c>
      <c r="D768" s="5">
        <v>252.69</v>
      </c>
      <c r="E768" s="33">
        <f t="shared" si="11"/>
        <v>3.1214834599344599E-3</v>
      </c>
      <c r="F768" s="2"/>
    </row>
    <row r="769" spans="1:6" ht="17" x14ac:dyDescent="0.2">
      <c r="A769" s="28" t="s">
        <v>554</v>
      </c>
      <c r="B769" s="5">
        <v>17117.740000000002</v>
      </c>
      <c r="C769" s="35">
        <f t="shared" si="11"/>
        <v>-8.4349476543987834E-3</v>
      </c>
      <c r="D769" s="5">
        <v>253.48</v>
      </c>
      <c r="E769" s="33">
        <f t="shared" si="11"/>
        <v>-6.0542693287093385E-3</v>
      </c>
      <c r="F769" s="2"/>
    </row>
    <row r="770" spans="1:6" ht="17" x14ac:dyDescent="0.2">
      <c r="A770" s="28" t="s">
        <v>555</v>
      </c>
      <c r="B770" s="5">
        <v>16973.96</v>
      </c>
      <c r="C770" s="35">
        <f t="shared" si="11"/>
        <v>-1.6615697221329384E-3</v>
      </c>
      <c r="D770" s="5">
        <v>251.95</v>
      </c>
      <c r="E770" s="33">
        <f t="shared" si="11"/>
        <v>6.0542693287093385E-3</v>
      </c>
      <c r="F770" s="2"/>
    </row>
    <row r="771" spans="1:6" ht="17" x14ac:dyDescent="0.2">
      <c r="A771" s="28" t="s">
        <v>556</v>
      </c>
      <c r="B771" s="5">
        <v>16945.78</v>
      </c>
      <c r="C771" s="35">
        <f t="shared" si="11"/>
        <v>3.6591067189597482E-3</v>
      </c>
      <c r="D771" s="5">
        <v>253.48</v>
      </c>
      <c r="E771" s="33">
        <f t="shared" si="11"/>
        <v>8.5243970706914141E-3</v>
      </c>
      <c r="F771" s="2"/>
    </row>
    <row r="772" spans="1:6" ht="17" x14ac:dyDescent="0.2">
      <c r="A772" s="28" t="s">
        <v>557</v>
      </c>
      <c r="B772" s="5">
        <v>17007.900000000001</v>
      </c>
      <c r="C772" s="35">
        <f t="shared" si="11"/>
        <v>1.6983553068321555E-3</v>
      </c>
      <c r="D772" s="5">
        <v>255.65</v>
      </c>
      <c r="E772" s="33">
        <f t="shared" si="11"/>
        <v>5.6946873608811899E-3</v>
      </c>
      <c r="F772" s="2"/>
    </row>
    <row r="773" spans="1:6" ht="17" x14ac:dyDescent="0.2">
      <c r="A773" s="28" t="s">
        <v>558</v>
      </c>
      <c r="B773" s="5">
        <v>17036.810000000001</v>
      </c>
      <c r="C773" s="35">
        <f t="shared" ref="C773:E836" si="12">LN(B774)-LN(B773)</f>
        <v>-2.4476530340589164E-2</v>
      </c>
      <c r="D773" s="5">
        <v>257.11</v>
      </c>
      <c r="E773" s="33">
        <f t="shared" si="12"/>
        <v>-2.8003091824621684E-2</v>
      </c>
      <c r="F773" s="2"/>
    </row>
    <row r="774" spans="1:6" ht="17" x14ac:dyDescent="0.2">
      <c r="A774" s="28" t="s">
        <v>559</v>
      </c>
      <c r="B774" s="5">
        <v>16624.87</v>
      </c>
      <c r="C774" s="35">
        <f t="shared" si="12"/>
        <v>3.5492106182104521E-3</v>
      </c>
      <c r="D774" s="5">
        <v>250.01</v>
      </c>
      <c r="E774" s="33">
        <f t="shared" si="12"/>
        <v>1.1592813754610631E-3</v>
      </c>
      <c r="F774" s="2"/>
    </row>
    <row r="775" spans="1:6" ht="17" x14ac:dyDescent="0.2">
      <c r="A775" s="28" t="s">
        <v>560</v>
      </c>
      <c r="B775" s="5">
        <v>16683.98</v>
      </c>
      <c r="C775" s="35">
        <f t="shared" si="12"/>
        <v>-2.2120742781513769E-2</v>
      </c>
      <c r="D775" s="5">
        <v>250.3</v>
      </c>
      <c r="E775" s="33">
        <f t="shared" si="12"/>
        <v>-2.3035975184656721E-2</v>
      </c>
      <c r="F775" s="2"/>
    </row>
    <row r="776" spans="1:6" ht="17" x14ac:dyDescent="0.2">
      <c r="A776" s="28" t="s">
        <v>561</v>
      </c>
      <c r="B776" s="5">
        <v>16318.97</v>
      </c>
      <c r="C776" s="35">
        <f t="shared" si="12"/>
        <v>-1.1406206207714931E-2</v>
      </c>
      <c r="D776" s="5">
        <v>244.6</v>
      </c>
      <c r="E776" s="33">
        <f t="shared" si="12"/>
        <v>-1.7185650123625607E-3</v>
      </c>
      <c r="F776" s="2"/>
    </row>
    <row r="777" spans="1:6" ht="16" x14ac:dyDescent="0.2">
      <c r="A777" s="28">
        <v>44208</v>
      </c>
      <c r="B777" s="5">
        <v>16133.89</v>
      </c>
      <c r="C777" s="35">
        <f t="shared" si="12"/>
        <v>2.093722618881344E-2</v>
      </c>
      <c r="D777" s="5">
        <v>244.18</v>
      </c>
      <c r="E777" s="33">
        <f t="shared" si="12"/>
        <v>1.8743702624314906E-2</v>
      </c>
      <c r="F777" s="2"/>
    </row>
    <row r="778" spans="1:6" ht="16" x14ac:dyDescent="0.2">
      <c r="A778" s="28">
        <v>44239</v>
      </c>
      <c r="B778" s="5">
        <v>16475.25</v>
      </c>
      <c r="C778" s="35">
        <f t="shared" si="12"/>
        <v>-7.7616411529177753E-3</v>
      </c>
      <c r="D778" s="5">
        <v>248.8</v>
      </c>
      <c r="E778" s="33">
        <f t="shared" si="12"/>
        <v>2.127959368020349E-3</v>
      </c>
      <c r="F778" s="2"/>
    </row>
    <row r="779" spans="1:6" ht="16" x14ac:dyDescent="0.2">
      <c r="A779" s="28">
        <v>44267</v>
      </c>
      <c r="B779" s="5">
        <v>16347.87</v>
      </c>
      <c r="C779" s="35">
        <f t="shared" si="12"/>
        <v>1.4821229757897569E-2</v>
      </c>
      <c r="D779" s="5">
        <v>249.33</v>
      </c>
      <c r="E779" s="33">
        <f t="shared" si="12"/>
        <v>2.5579475106106031E-2</v>
      </c>
      <c r="F779" s="2"/>
    </row>
    <row r="780" spans="1:6" ht="16" x14ac:dyDescent="0.2">
      <c r="A780" s="28">
        <v>44359</v>
      </c>
      <c r="B780" s="5">
        <v>16591.97</v>
      </c>
      <c r="C780" s="35">
        <f t="shared" si="12"/>
        <v>1.564366040816445E-2</v>
      </c>
      <c r="D780" s="5">
        <v>255.79</v>
      </c>
      <c r="E780" s="33">
        <f t="shared" si="12"/>
        <v>1.5978621905151869E-2</v>
      </c>
      <c r="F780" s="2"/>
    </row>
    <row r="781" spans="1:6" ht="16" x14ac:dyDescent="0.2">
      <c r="A781" s="28">
        <v>44389</v>
      </c>
      <c r="B781" s="5">
        <v>16853.57</v>
      </c>
      <c r="C781" s="35">
        <f t="shared" si="12"/>
        <v>2.7463843966000212E-3</v>
      </c>
      <c r="D781" s="5">
        <v>259.91000000000003</v>
      </c>
      <c r="E781" s="33">
        <f t="shared" si="12"/>
        <v>-1.27047698468985E-3</v>
      </c>
      <c r="F781" s="2"/>
    </row>
    <row r="782" spans="1:6" ht="16" x14ac:dyDescent="0.2">
      <c r="A782" s="28">
        <v>44420</v>
      </c>
      <c r="B782" s="5">
        <v>16899.919999999998</v>
      </c>
      <c r="C782" s="35">
        <f t="shared" si="12"/>
        <v>-7.093178008050316E-3</v>
      </c>
      <c r="D782" s="5">
        <v>259.58</v>
      </c>
      <c r="E782" s="33">
        <f t="shared" si="12"/>
        <v>1.0576432127386681E-2</v>
      </c>
      <c r="F782" s="2"/>
    </row>
    <row r="783" spans="1:6" ht="16" x14ac:dyDescent="0.2">
      <c r="A783" s="28">
        <v>44451</v>
      </c>
      <c r="B783" s="5">
        <v>16780.47</v>
      </c>
      <c r="C783" s="35">
        <f t="shared" si="12"/>
        <v>4.5283410367655819E-3</v>
      </c>
      <c r="D783" s="5">
        <v>262.33999999999997</v>
      </c>
      <c r="E783" s="33">
        <f t="shared" si="12"/>
        <v>9.9752396435954793E-3</v>
      </c>
      <c r="F783" s="2"/>
    </row>
    <row r="784" spans="1:6" ht="16" x14ac:dyDescent="0.2">
      <c r="A784" s="28">
        <v>44481</v>
      </c>
      <c r="B784" s="5">
        <v>16856.63</v>
      </c>
      <c r="C784" s="35">
        <f t="shared" si="12"/>
        <v>-8.1641615962269043E-3</v>
      </c>
      <c r="D784" s="5">
        <v>264.97000000000003</v>
      </c>
      <c r="E784" s="33">
        <f t="shared" si="12"/>
        <v>-7.1204330685237238E-3</v>
      </c>
      <c r="F784" s="2"/>
    </row>
    <row r="785" spans="1:6" ht="17" x14ac:dyDescent="0.2">
      <c r="A785" s="28" t="s">
        <v>562</v>
      </c>
      <c r="B785" s="5">
        <v>16719.57</v>
      </c>
      <c r="C785" s="35">
        <f t="shared" si="12"/>
        <v>-4.0147302453714673E-3</v>
      </c>
      <c r="D785" s="5">
        <v>263.08999999999997</v>
      </c>
      <c r="E785" s="33">
        <f t="shared" si="12"/>
        <v>-2.1689093565493422E-3</v>
      </c>
      <c r="F785" s="2"/>
    </row>
    <row r="786" spans="1:6" ht="17" x14ac:dyDescent="0.2">
      <c r="A786" s="28" t="s">
        <v>563</v>
      </c>
      <c r="B786" s="5">
        <v>16652.580000000002</v>
      </c>
      <c r="C786" s="35">
        <f t="shared" si="12"/>
        <v>9.6211390824674226E-3</v>
      </c>
      <c r="D786" s="5">
        <v>262.52</v>
      </c>
      <c r="E786" s="33">
        <f t="shared" si="12"/>
        <v>7.5895932009402145E-3</v>
      </c>
      <c r="F786" s="2"/>
    </row>
    <row r="787" spans="1:6" ht="17" x14ac:dyDescent="0.2">
      <c r="A787" s="28" t="s">
        <v>564</v>
      </c>
      <c r="B787" s="5">
        <v>16813.57</v>
      </c>
      <c r="C787" s="35">
        <f t="shared" si="12"/>
        <v>2.110350945683237E-3</v>
      </c>
      <c r="D787" s="5">
        <v>264.52</v>
      </c>
      <c r="E787" s="33">
        <f t="shared" si="12"/>
        <v>3.8862840619460215E-3</v>
      </c>
      <c r="F787" s="2"/>
    </row>
    <row r="788" spans="1:6" ht="17" x14ac:dyDescent="0.2">
      <c r="A788" s="28" t="s">
        <v>565</v>
      </c>
      <c r="B788" s="5">
        <v>16849.09</v>
      </c>
      <c r="C788" s="35">
        <f t="shared" si="12"/>
        <v>-1.0767539653970815E-2</v>
      </c>
      <c r="D788" s="5">
        <v>265.55</v>
      </c>
      <c r="E788" s="33">
        <f t="shared" si="12"/>
        <v>-1.4604337332308148E-2</v>
      </c>
      <c r="F788" s="2"/>
    </row>
    <row r="789" spans="1:6" ht="17" x14ac:dyDescent="0.2">
      <c r="A789" s="28" t="s">
        <v>566</v>
      </c>
      <c r="B789" s="5">
        <v>16668.64</v>
      </c>
      <c r="C789" s="35">
        <f t="shared" si="12"/>
        <v>-1.3671219045109595E-2</v>
      </c>
      <c r="D789" s="5">
        <v>261.7</v>
      </c>
      <c r="E789" s="33">
        <f t="shared" si="12"/>
        <v>1.1462850823562576E-4</v>
      </c>
      <c r="F789" s="2"/>
    </row>
    <row r="790" spans="1:6" ht="17" x14ac:dyDescent="0.2">
      <c r="A790" s="28" t="s">
        <v>567</v>
      </c>
      <c r="B790" s="5">
        <v>16442.310000000001</v>
      </c>
      <c r="C790" s="35">
        <f t="shared" si="12"/>
        <v>1.8198219486658118E-2</v>
      </c>
      <c r="D790" s="5">
        <v>261.73</v>
      </c>
      <c r="E790" s="33">
        <f t="shared" si="12"/>
        <v>1.011184773534346E-2</v>
      </c>
      <c r="F790" s="2"/>
    </row>
    <row r="791" spans="1:6" ht="17" x14ac:dyDescent="0.2">
      <c r="A791" s="28" t="s">
        <v>568</v>
      </c>
      <c r="B791" s="5">
        <v>16744.27</v>
      </c>
      <c r="C791" s="35">
        <f t="shared" si="12"/>
        <v>7.7700154293403045E-3</v>
      </c>
      <c r="D791" s="5">
        <v>264.39</v>
      </c>
      <c r="E791" s="33">
        <f t="shared" si="12"/>
        <v>2.0780994764368899E-3</v>
      </c>
      <c r="F791" s="2"/>
    </row>
    <row r="792" spans="1:6" ht="17" x14ac:dyDescent="0.2">
      <c r="A792" s="28" t="s">
        <v>569</v>
      </c>
      <c r="B792" s="5">
        <v>16874.88</v>
      </c>
      <c r="C792" s="35">
        <f t="shared" si="12"/>
        <v>5.2343143629762778E-3</v>
      </c>
      <c r="D792" s="5">
        <v>264.94</v>
      </c>
      <c r="E792" s="33">
        <f t="shared" si="12"/>
        <v>3.8049359322105403E-3</v>
      </c>
      <c r="F792" s="2"/>
    </row>
    <row r="793" spans="1:6" ht="17" x14ac:dyDescent="0.2">
      <c r="A793" s="28" t="s">
        <v>570</v>
      </c>
      <c r="B793" s="5">
        <v>16963.439999999999</v>
      </c>
      <c r="C793" s="35">
        <f t="shared" si="12"/>
        <v>1.041806509477361E-2</v>
      </c>
      <c r="D793" s="5">
        <v>265.95</v>
      </c>
      <c r="E793" s="33">
        <f t="shared" si="12"/>
        <v>8.5737809696464495E-3</v>
      </c>
      <c r="F793" s="2"/>
    </row>
    <row r="794" spans="1:6" ht="17" x14ac:dyDescent="0.2">
      <c r="A794" s="28" t="s">
        <v>571</v>
      </c>
      <c r="B794" s="5">
        <v>17141.09</v>
      </c>
      <c r="C794" s="35">
        <f t="shared" si="12"/>
        <v>-4.0437342364718631E-4</v>
      </c>
      <c r="D794" s="5">
        <v>268.24</v>
      </c>
      <c r="E794" s="33">
        <f t="shared" si="12"/>
        <v>-1.3429831161229089E-3</v>
      </c>
      <c r="F794" s="2"/>
    </row>
    <row r="795" spans="1:6" ht="17" x14ac:dyDescent="0.2">
      <c r="A795" s="28" t="s">
        <v>572</v>
      </c>
      <c r="B795" s="5">
        <v>17134.16</v>
      </c>
      <c r="C795" s="35">
        <f t="shared" si="12"/>
        <v>9.1996031466479167E-4</v>
      </c>
      <c r="D795" s="5">
        <v>267.88</v>
      </c>
      <c r="E795" s="33">
        <f t="shared" si="12"/>
        <v>2.2745502656382754E-3</v>
      </c>
      <c r="F795" s="2"/>
    </row>
    <row r="796" spans="1:6" ht="17" x14ac:dyDescent="0.2">
      <c r="A796" s="28" t="s">
        <v>573</v>
      </c>
      <c r="B796" s="5">
        <v>17149.93</v>
      </c>
      <c r="C796" s="35">
        <f t="shared" si="12"/>
        <v>8.3405781515821786E-4</v>
      </c>
      <c r="D796" s="5">
        <v>268.49</v>
      </c>
      <c r="E796" s="33">
        <f t="shared" si="12"/>
        <v>-4.7788031956006449E-3</v>
      </c>
      <c r="F796" s="2"/>
    </row>
    <row r="797" spans="1:6" ht="17" x14ac:dyDescent="0.2">
      <c r="A797" s="28" t="s">
        <v>574</v>
      </c>
      <c r="B797" s="5">
        <v>17164.240000000002</v>
      </c>
      <c r="C797" s="35">
        <f t="shared" si="12"/>
        <v>-6.4086934514762106E-6</v>
      </c>
      <c r="D797" s="5">
        <v>267.20999999999998</v>
      </c>
      <c r="E797" s="33">
        <f t="shared" si="12"/>
        <v>3.213274323598192E-3</v>
      </c>
      <c r="F797" s="2"/>
    </row>
    <row r="798" spans="1:6" ht="17" x14ac:dyDescent="0.2">
      <c r="A798" s="28" t="s">
        <v>575</v>
      </c>
      <c r="B798" s="5">
        <v>17164.13</v>
      </c>
      <c r="C798" s="35">
        <f t="shared" si="12"/>
        <v>3.6039344356790792E-3</v>
      </c>
      <c r="D798" s="5">
        <v>268.07</v>
      </c>
      <c r="E798" s="33">
        <f t="shared" si="12"/>
        <v>1.9006807175436791E-3</v>
      </c>
      <c r="F798" s="2"/>
    </row>
    <row r="799" spans="1:6" ht="16" x14ac:dyDescent="0.2">
      <c r="A799" s="28">
        <v>44621</v>
      </c>
      <c r="B799" s="5">
        <v>17226.099999999999</v>
      </c>
      <c r="C799" s="35">
        <f t="shared" si="12"/>
        <v>6.4034271541100196E-3</v>
      </c>
      <c r="D799" s="5">
        <v>268.58</v>
      </c>
      <c r="E799" s="33">
        <f t="shared" si="12"/>
        <v>-2.6066394979018526E-4</v>
      </c>
      <c r="F799" s="2"/>
    </row>
    <row r="800" spans="1:6" ht="16" x14ac:dyDescent="0.2">
      <c r="A800" s="28">
        <v>44652</v>
      </c>
      <c r="B800" s="5">
        <v>17336.759999999998</v>
      </c>
      <c r="C800" s="35">
        <f t="shared" si="12"/>
        <v>-1.301406840344832E-2</v>
      </c>
      <c r="D800" s="5">
        <v>268.51</v>
      </c>
      <c r="E800" s="33">
        <f t="shared" si="12"/>
        <v>-4.928141390787566E-3</v>
      </c>
      <c r="F800" s="2"/>
    </row>
    <row r="801" spans="1:6" ht="16" x14ac:dyDescent="0.2">
      <c r="A801" s="28">
        <v>44682</v>
      </c>
      <c r="B801" s="5">
        <v>17112.599999999999</v>
      </c>
      <c r="C801" s="35">
        <f t="shared" si="12"/>
        <v>2.563242011872191E-3</v>
      </c>
      <c r="D801" s="5">
        <v>267.19</v>
      </c>
      <c r="E801" s="33">
        <f t="shared" si="12"/>
        <v>9.3131354107418574E-3</v>
      </c>
      <c r="F801" s="2"/>
    </row>
    <row r="802" spans="1:6" ht="16" x14ac:dyDescent="0.2">
      <c r="A802" s="28">
        <v>44713</v>
      </c>
      <c r="B802" s="5">
        <v>17156.52</v>
      </c>
      <c r="C802" s="35">
        <f t="shared" si="12"/>
        <v>5.6871818517656436E-4</v>
      </c>
      <c r="D802" s="5">
        <v>269.69</v>
      </c>
      <c r="E802" s="33">
        <f t="shared" si="12"/>
        <v>-9.7997989673759278E-3</v>
      </c>
      <c r="F802" s="2"/>
    </row>
    <row r="803" spans="1:6" ht="16" x14ac:dyDescent="0.2">
      <c r="A803" s="28">
        <v>44743</v>
      </c>
      <c r="B803" s="5">
        <v>17166.28</v>
      </c>
      <c r="C803" s="35">
        <f t="shared" si="12"/>
        <v>-2.7253250273204799E-3</v>
      </c>
      <c r="D803" s="5">
        <v>267.06</v>
      </c>
      <c r="E803" s="33">
        <f t="shared" si="12"/>
        <v>-9.9724235108986647E-3</v>
      </c>
      <c r="F803" s="2"/>
    </row>
    <row r="804" spans="1:6" ht="16" x14ac:dyDescent="0.2">
      <c r="A804" s="28">
        <v>44835</v>
      </c>
      <c r="B804" s="5">
        <v>17119.560000000001</v>
      </c>
      <c r="C804" s="35">
        <f t="shared" si="12"/>
        <v>1.0169175304225675E-2</v>
      </c>
      <c r="D804" s="5">
        <v>264.41000000000003</v>
      </c>
      <c r="E804" s="33">
        <f t="shared" si="12"/>
        <v>-8.6985145736226954E-3</v>
      </c>
      <c r="F804" s="2"/>
    </row>
    <row r="805" spans="1:6" ht="16" x14ac:dyDescent="0.2">
      <c r="A805" s="28">
        <v>44866</v>
      </c>
      <c r="B805" s="5">
        <v>17294.54</v>
      </c>
      <c r="C805" s="35">
        <f t="shared" si="12"/>
        <v>3.4183528580697953E-3</v>
      </c>
      <c r="D805" s="5">
        <v>262.12</v>
      </c>
      <c r="E805" s="33">
        <f t="shared" si="12"/>
        <v>-4.5885672434007319E-3</v>
      </c>
      <c r="F805" s="2"/>
    </row>
    <row r="806" spans="1:6" ht="16" x14ac:dyDescent="0.2">
      <c r="A806" s="28">
        <v>44896</v>
      </c>
      <c r="B806" s="5">
        <v>17353.759999999998</v>
      </c>
      <c r="C806" s="35">
        <f t="shared" si="12"/>
        <v>-5.4742922467507782E-3</v>
      </c>
      <c r="D806" s="5">
        <v>260.92</v>
      </c>
      <c r="E806" s="33">
        <f t="shared" si="12"/>
        <v>1.8762090775554796E-3</v>
      </c>
      <c r="F806" s="2"/>
    </row>
    <row r="807" spans="1:6" ht="17" x14ac:dyDescent="0.2">
      <c r="A807" s="28" t="s">
        <v>576</v>
      </c>
      <c r="B807" s="5">
        <v>17259.02</v>
      </c>
      <c r="C807" s="35">
        <f t="shared" si="12"/>
        <v>-2.3179955433967336E-3</v>
      </c>
      <c r="D807" s="5">
        <v>261.41000000000003</v>
      </c>
      <c r="E807" s="33">
        <f t="shared" si="12"/>
        <v>-1.4255134288221782E-2</v>
      </c>
      <c r="F807" s="2"/>
    </row>
    <row r="808" spans="1:6" ht="17" x14ac:dyDescent="0.2">
      <c r="A808" s="28" t="s">
        <v>577</v>
      </c>
      <c r="B808" s="5">
        <v>17219.060000000001</v>
      </c>
      <c r="C808" s="35">
        <f t="shared" si="12"/>
        <v>-1.5695390119908836E-2</v>
      </c>
      <c r="D808" s="5">
        <v>257.70999999999998</v>
      </c>
      <c r="E808" s="33">
        <f t="shared" si="12"/>
        <v>-4.7842328559859482E-3</v>
      </c>
      <c r="F808" s="2"/>
    </row>
    <row r="809" spans="1:6" ht="17" x14ac:dyDescent="0.2">
      <c r="A809" s="28" t="s">
        <v>578</v>
      </c>
      <c r="B809" s="5">
        <v>16950.91</v>
      </c>
      <c r="C809" s="35">
        <f t="shared" si="12"/>
        <v>-7.8135090877307078E-3</v>
      </c>
      <c r="D809" s="5">
        <v>256.48</v>
      </c>
      <c r="E809" s="33">
        <f t="shared" si="12"/>
        <v>-4.9247705554131826E-3</v>
      </c>
      <c r="F809" s="2"/>
    </row>
    <row r="810" spans="1:6" ht="17" x14ac:dyDescent="0.2">
      <c r="A810" s="28" t="s">
        <v>579</v>
      </c>
      <c r="B810" s="5">
        <v>16818.98</v>
      </c>
      <c r="C810" s="35">
        <f t="shared" si="12"/>
        <v>-9.2711089581829498E-3</v>
      </c>
      <c r="D810" s="5">
        <v>255.22</v>
      </c>
      <c r="E810" s="33">
        <f t="shared" si="12"/>
        <v>-8.2227275536963518E-3</v>
      </c>
      <c r="F810" s="2"/>
    </row>
    <row r="811" spans="1:6" ht="17" x14ac:dyDescent="0.2">
      <c r="A811" s="28" t="s">
        <v>580</v>
      </c>
      <c r="B811" s="5">
        <v>16663.77</v>
      </c>
      <c r="C811" s="35">
        <f t="shared" si="12"/>
        <v>-1.6117775101916365E-2</v>
      </c>
      <c r="D811" s="5">
        <v>253.13</v>
      </c>
      <c r="E811" s="33">
        <f t="shared" si="12"/>
        <v>5.7512173020777269E-3</v>
      </c>
      <c r="F811" s="2"/>
    </row>
    <row r="812" spans="1:6" ht="17" x14ac:dyDescent="0.2">
      <c r="A812" s="28" t="s">
        <v>581</v>
      </c>
      <c r="B812" s="5">
        <v>16397.34</v>
      </c>
      <c r="C812" s="35">
        <f t="shared" si="12"/>
        <v>1.0136749446445492E-3</v>
      </c>
      <c r="D812" s="5">
        <v>254.59</v>
      </c>
      <c r="E812" s="33">
        <f t="shared" si="12"/>
        <v>-3.8567540919123289E-3</v>
      </c>
      <c r="F812" s="2"/>
    </row>
    <row r="813" spans="1:6" ht="17" x14ac:dyDescent="0.2">
      <c r="A813" s="28" t="s">
        <v>582</v>
      </c>
      <c r="B813" s="5">
        <v>16413.97</v>
      </c>
      <c r="C813" s="35">
        <f t="shared" si="12"/>
        <v>-4.4971284143695556E-3</v>
      </c>
      <c r="D813" s="5">
        <v>253.61</v>
      </c>
      <c r="E813" s="33">
        <f t="shared" si="12"/>
        <v>-1.1620428605824351E-2</v>
      </c>
      <c r="F813" s="2"/>
    </row>
    <row r="814" spans="1:6" ht="17" x14ac:dyDescent="0.2">
      <c r="A814" s="28" t="s">
        <v>583</v>
      </c>
      <c r="B814" s="5">
        <v>16340.32</v>
      </c>
      <c r="C814" s="35">
        <f t="shared" si="12"/>
        <v>-6.3732629223576254E-3</v>
      </c>
      <c r="D814" s="5">
        <v>250.68</v>
      </c>
      <c r="E814" s="33">
        <f t="shared" si="12"/>
        <v>-3.3164875662610172E-3</v>
      </c>
      <c r="F814" s="2"/>
    </row>
    <row r="815" spans="1:6" ht="17" x14ac:dyDescent="0.2">
      <c r="A815" s="28" t="s">
        <v>584</v>
      </c>
      <c r="B815" s="5">
        <v>16236.51</v>
      </c>
      <c r="C815" s="35">
        <f t="shared" si="12"/>
        <v>-5.2110997576235718E-3</v>
      </c>
      <c r="D815" s="5">
        <v>249.85</v>
      </c>
      <c r="E815" s="33">
        <f t="shared" si="12"/>
        <v>-4.4525635646186501E-3</v>
      </c>
      <c r="F815" s="2"/>
    </row>
    <row r="816" spans="1:6" ht="17" x14ac:dyDescent="0.2">
      <c r="A816" s="28" t="s">
        <v>585</v>
      </c>
      <c r="B816" s="5">
        <v>16152.12</v>
      </c>
      <c r="C816" s="35">
        <f t="shared" si="12"/>
        <v>1.5099528107556992E-2</v>
      </c>
      <c r="D816" s="5">
        <v>248.74</v>
      </c>
      <c r="E816" s="33">
        <f t="shared" si="12"/>
        <v>2.9120770970351373E-2</v>
      </c>
      <c r="F816" s="2"/>
    </row>
    <row r="817" spans="1:6" ht="17" x14ac:dyDescent="0.2">
      <c r="A817" s="28" t="s">
        <v>586</v>
      </c>
      <c r="B817" s="5">
        <v>16397.86</v>
      </c>
      <c r="C817" s="35">
        <f t="shared" si="12"/>
        <v>1.5845992610190152E-2</v>
      </c>
      <c r="D817" s="5">
        <v>256.08999999999997</v>
      </c>
      <c r="E817" s="33">
        <f t="shared" si="12"/>
        <v>1.3035060617801797E-2</v>
      </c>
      <c r="F817" s="2"/>
    </row>
    <row r="818" spans="1:6" ht="17" x14ac:dyDescent="0.2">
      <c r="A818" s="28" t="s">
        <v>587</v>
      </c>
      <c r="B818" s="5">
        <v>16659.77</v>
      </c>
      <c r="C818" s="35">
        <f t="shared" si="12"/>
        <v>1.0149539985313538E-2</v>
      </c>
      <c r="D818" s="5">
        <v>259.45</v>
      </c>
      <c r="E818" s="33">
        <f t="shared" si="12"/>
        <v>-1.7745548982075476E-3</v>
      </c>
      <c r="F818" s="2"/>
    </row>
    <row r="819" spans="1:6" ht="16" x14ac:dyDescent="0.2">
      <c r="A819" s="28">
        <v>44563</v>
      </c>
      <c r="B819" s="5">
        <v>16829.72</v>
      </c>
      <c r="C819" s="35">
        <f t="shared" si="12"/>
        <v>4.4346706839455408E-3</v>
      </c>
      <c r="D819" s="5">
        <v>258.99</v>
      </c>
      <c r="E819" s="33">
        <f t="shared" si="12"/>
        <v>1.2623184479878091E-2</v>
      </c>
      <c r="F819" s="2"/>
    </row>
    <row r="820" spans="1:6" ht="16" x14ac:dyDescent="0.2">
      <c r="A820" s="28">
        <v>44594</v>
      </c>
      <c r="B820" s="5">
        <v>16904.52</v>
      </c>
      <c r="C820" s="35">
        <f t="shared" si="12"/>
        <v>-1.3527131923455116E-2</v>
      </c>
      <c r="D820" s="5">
        <v>262.27999999999997</v>
      </c>
      <c r="E820" s="33">
        <f t="shared" si="12"/>
        <v>-6.2724905416837728E-3</v>
      </c>
      <c r="F820" s="2"/>
    </row>
    <row r="821" spans="1:6" ht="16" x14ac:dyDescent="0.2">
      <c r="A821" s="28">
        <v>44622</v>
      </c>
      <c r="B821" s="5">
        <v>16677.39</v>
      </c>
      <c r="C821" s="35">
        <f t="shared" si="12"/>
        <v>1.449415858839842E-3</v>
      </c>
      <c r="D821" s="5">
        <v>260.64</v>
      </c>
      <c r="E821" s="33">
        <f t="shared" si="12"/>
        <v>-2.2277712305607267E-3</v>
      </c>
      <c r="F821" s="2"/>
    </row>
    <row r="822" spans="1:6" ht="16" x14ac:dyDescent="0.2">
      <c r="A822" s="28">
        <v>44653</v>
      </c>
      <c r="B822" s="5">
        <v>16701.580000000002</v>
      </c>
      <c r="C822" s="35">
        <f t="shared" si="12"/>
        <v>1.2673400782095001E-3</v>
      </c>
      <c r="D822" s="5">
        <v>260.06</v>
      </c>
      <c r="E822" s="33">
        <f t="shared" si="12"/>
        <v>-8.0783216872326591E-4</v>
      </c>
      <c r="F822" s="2"/>
    </row>
    <row r="823" spans="1:6" ht="16" x14ac:dyDescent="0.2">
      <c r="A823" s="28">
        <v>44744</v>
      </c>
      <c r="B823" s="5">
        <v>16722.759999999998</v>
      </c>
      <c r="C823" s="35">
        <f t="shared" si="12"/>
        <v>7.8001448002407159E-3</v>
      </c>
      <c r="D823" s="5">
        <v>259.85000000000002</v>
      </c>
      <c r="E823" s="33">
        <f t="shared" si="12"/>
        <v>8.8473454119863959E-4</v>
      </c>
      <c r="F823" s="2"/>
    </row>
    <row r="824" spans="1:6" ht="16" x14ac:dyDescent="0.2">
      <c r="A824" s="28">
        <v>44775</v>
      </c>
      <c r="B824" s="5">
        <v>16853.71</v>
      </c>
      <c r="C824" s="35">
        <f t="shared" si="12"/>
        <v>1.2731808018930479E-2</v>
      </c>
      <c r="D824" s="5">
        <v>260.08</v>
      </c>
      <c r="E824" s="33">
        <f t="shared" si="12"/>
        <v>-8.4625154105921752E-4</v>
      </c>
      <c r="F824" s="2"/>
    </row>
    <row r="825" spans="1:6" ht="16" x14ac:dyDescent="0.2">
      <c r="A825" s="28">
        <v>44806</v>
      </c>
      <c r="B825" s="5">
        <v>17069.66</v>
      </c>
      <c r="C825" s="35">
        <f t="shared" si="12"/>
        <v>-1.2598315166384211E-2</v>
      </c>
      <c r="D825" s="5">
        <v>259.86</v>
      </c>
      <c r="E825" s="33">
        <f t="shared" si="12"/>
        <v>-1.1572904113726246E-2</v>
      </c>
      <c r="F825" s="2"/>
    </row>
    <row r="826" spans="1:6" ht="16" x14ac:dyDescent="0.2">
      <c r="A826" s="28">
        <v>44836</v>
      </c>
      <c r="B826" s="5">
        <v>16855.96</v>
      </c>
      <c r="C826" s="35">
        <f t="shared" si="12"/>
        <v>-1.1394191757315042E-2</v>
      </c>
      <c r="D826" s="5">
        <v>256.87</v>
      </c>
      <c r="E826" s="33">
        <f t="shared" si="12"/>
        <v>-6.6793209671098808E-3</v>
      </c>
      <c r="F826" s="2"/>
    </row>
    <row r="827" spans="1:6" ht="16" x14ac:dyDescent="0.2">
      <c r="A827" s="28">
        <v>44867</v>
      </c>
      <c r="B827" s="5">
        <v>16664.990000000002</v>
      </c>
      <c r="C827" s="35">
        <f t="shared" si="12"/>
        <v>-8.0539531579280066E-3</v>
      </c>
      <c r="D827" s="5">
        <v>255.16</v>
      </c>
      <c r="E827" s="33">
        <f t="shared" si="12"/>
        <v>-6.9609955645439925E-3</v>
      </c>
      <c r="F827" s="2"/>
    </row>
    <row r="828" spans="1:6" ht="17" x14ac:dyDescent="0.2">
      <c r="A828" s="28" t="s">
        <v>588</v>
      </c>
      <c r="B828" s="5">
        <v>16531.310000000001</v>
      </c>
      <c r="C828" s="35">
        <f t="shared" si="12"/>
        <v>1.2893113511109888E-2</v>
      </c>
      <c r="D828" s="5">
        <v>253.39</v>
      </c>
      <c r="E828" s="33">
        <f t="shared" si="12"/>
        <v>1.6561517981044105E-3</v>
      </c>
      <c r="F828" s="2"/>
    </row>
    <row r="829" spans="1:6" ht="17" x14ac:dyDescent="0.2">
      <c r="A829" s="28" t="s">
        <v>589</v>
      </c>
      <c r="B829" s="5">
        <v>16745.830000000002</v>
      </c>
      <c r="C829" s="35">
        <f t="shared" si="12"/>
        <v>1.4637704571960342E-3</v>
      </c>
      <c r="D829" s="5">
        <v>253.81</v>
      </c>
      <c r="E829" s="33">
        <f t="shared" si="12"/>
        <v>-2.8407989118486299E-3</v>
      </c>
      <c r="F829" s="2"/>
    </row>
    <row r="830" spans="1:6" ht="17" x14ac:dyDescent="0.2">
      <c r="A830" s="28" t="s">
        <v>590</v>
      </c>
      <c r="B830" s="5">
        <v>16770.36</v>
      </c>
      <c r="C830" s="35">
        <f t="shared" si="12"/>
        <v>-1.6734595896854998E-2</v>
      </c>
      <c r="D830" s="5">
        <v>253.09</v>
      </c>
      <c r="E830" s="33">
        <f t="shared" si="12"/>
        <v>-8.5711409213367062E-3</v>
      </c>
      <c r="F830" s="2"/>
    </row>
    <row r="831" spans="1:6" ht="17" x14ac:dyDescent="0.2">
      <c r="A831" s="28" t="s">
        <v>591</v>
      </c>
      <c r="B831" s="5">
        <v>16492.05</v>
      </c>
      <c r="C831" s="35">
        <f t="shared" si="12"/>
        <v>-6.065514149076634E-3</v>
      </c>
      <c r="D831" s="5">
        <v>250.93</v>
      </c>
      <c r="E831" s="33">
        <f t="shared" si="12"/>
        <v>-1.3159733121614892E-3</v>
      </c>
      <c r="F831" s="2"/>
    </row>
    <row r="832" spans="1:6" ht="17" x14ac:dyDescent="0.2">
      <c r="A832" s="28" t="s">
        <v>592</v>
      </c>
      <c r="B832" s="5">
        <v>16392.32</v>
      </c>
      <c r="C832" s="35">
        <f t="shared" si="12"/>
        <v>-1.0837957234617335E-2</v>
      </c>
      <c r="D832" s="5">
        <v>250.6</v>
      </c>
      <c r="E832" s="33">
        <f t="shared" si="12"/>
        <v>8.3449719321802007E-3</v>
      </c>
      <c r="F832" s="2"/>
    </row>
    <row r="833" spans="1:6" ht="17" x14ac:dyDescent="0.2">
      <c r="A833" s="28" t="s">
        <v>593</v>
      </c>
      <c r="B833" s="5">
        <v>16215.62</v>
      </c>
      <c r="C833" s="35">
        <f t="shared" si="12"/>
        <v>-1.2163251161274147E-2</v>
      </c>
      <c r="D833" s="5">
        <v>252.7</v>
      </c>
      <c r="E833" s="33">
        <f t="shared" si="12"/>
        <v>-1.962140113849653E-2</v>
      </c>
      <c r="F833" s="2"/>
    </row>
    <row r="834" spans="1:6" ht="17" x14ac:dyDescent="0.2">
      <c r="A834" s="28" t="s">
        <v>594</v>
      </c>
      <c r="B834" s="5">
        <v>16019.58</v>
      </c>
      <c r="C834" s="35">
        <f t="shared" si="12"/>
        <v>-1.4736582399841325E-3</v>
      </c>
      <c r="D834" s="5">
        <v>247.79</v>
      </c>
      <c r="E834" s="33">
        <f t="shared" si="12"/>
        <v>-1.1200961227596729E-2</v>
      </c>
      <c r="F834" s="2"/>
    </row>
    <row r="835" spans="1:6" ht="17" x14ac:dyDescent="0.2">
      <c r="A835" s="28" t="s">
        <v>595</v>
      </c>
      <c r="B835" s="5">
        <v>15995.99</v>
      </c>
      <c r="C835" s="35">
        <f t="shared" si="12"/>
        <v>2.6646695395960762E-2</v>
      </c>
      <c r="D835" s="5">
        <v>245.03</v>
      </c>
      <c r="E835" s="33">
        <f t="shared" si="12"/>
        <v>1.7877842278991807E-2</v>
      </c>
      <c r="F835" s="2"/>
    </row>
    <row r="836" spans="1:6" ht="17" x14ac:dyDescent="0.2">
      <c r="A836" s="28" t="s">
        <v>596</v>
      </c>
      <c r="B836" s="5">
        <v>16427.96</v>
      </c>
      <c r="C836" s="35">
        <f t="shared" si="12"/>
        <v>-6.9678690433949697E-3</v>
      </c>
      <c r="D836" s="5">
        <v>249.45</v>
      </c>
      <c r="E836" s="33">
        <f t="shared" si="12"/>
        <v>-1.893950019822821E-2</v>
      </c>
      <c r="F836" s="2"/>
    </row>
    <row r="837" spans="1:6" ht="17" x14ac:dyDescent="0.2">
      <c r="A837" s="28" t="s">
        <v>597</v>
      </c>
      <c r="B837" s="5">
        <v>16313.89</v>
      </c>
      <c r="C837" s="35">
        <f t="shared" ref="C837:E900" si="13">LN(B838)-LN(B837)</f>
        <v>-1.5114985110429302E-2</v>
      </c>
      <c r="D837" s="5">
        <v>244.77</v>
      </c>
      <c r="E837" s="33">
        <f t="shared" si="13"/>
        <v>-2.1222927024341587E-2</v>
      </c>
      <c r="F837" s="2"/>
    </row>
    <row r="838" spans="1:6" ht="16" x14ac:dyDescent="0.2">
      <c r="A838" s="28">
        <v>44564</v>
      </c>
      <c r="B838" s="5">
        <v>16069.16</v>
      </c>
      <c r="C838" s="35">
        <f t="shared" si="13"/>
        <v>1.9214725367103114E-2</v>
      </c>
      <c r="D838" s="5">
        <v>239.63</v>
      </c>
      <c r="E838" s="33">
        <f t="shared" si="13"/>
        <v>5.4518727542296475E-3</v>
      </c>
      <c r="F838" s="2"/>
    </row>
    <row r="839" spans="1:6" ht="16" x14ac:dyDescent="0.2">
      <c r="A839" s="28">
        <v>44595</v>
      </c>
      <c r="B839" s="5">
        <v>16380.91</v>
      </c>
      <c r="C839" s="35">
        <f t="shared" si="13"/>
        <v>-5.719303954318633E-3</v>
      </c>
      <c r="D839" s="5">
        <v>240.94</v>
      </c>
      <c r="E839" s="33">
        <f t="shared" si="13"/>
        <v>-1.796568348644989E-2</v>
      </c>
      <c r="F839" s="2"/>
    </row>
    <row r="840" spans="1:6" ht="16" x14ac:dyDescent="0.2">
      <c r="A840" s="28">
        <v>44623</v>
      </c>
      <c r="B840" s="5">
        <v>16287.49</v>
      </c>
      <c r="C840" s="35">
        <f t="shared" si="13"/>
        <v>-9.7375153033265605E-3</v>
      </c>
      <c r="D840" s="5">
        <v>236.65</v>
      </c>
      <c r="E840" s="33">
        <f t="shared" si="13"/>
        <v>-3.555860327179694E-3</v>
      </c>
      <c r="F840" s="2"/>
    </row>
    <row r="841" spans="1:6" ht="16" x14ac:dyDescent="0.2">
      <c r="A841" s="28">
        <v>44654</v>
      </c>
      <c r="B841" s="5">
        <v>16129.66</v>
      </c>
      <c r="C841" s="35">
        <f t="shared" si="13"/>
        <v>-2.647503435058951E-2</v>
      </c>
      <c r="D841" s="5">
        <v>235.81</v>
      </c>
      <c r="E841" s="33">
        <f t="shared" si="13"/>
        <v>-4.9908213999862561E-2</v>
      </c>
      <c r="F841" s="2"/>
    </row>
    <row r="842" spans="1:6" ht="16" x14ac:dyDescent="0.2">
      <c r="A842" s="28">
        <v>44745</v>
      </c>
      <c r="B842" s="5">
        <v>15708.23</v>
      </c>
      <c r="C842" s="35">
        <f t="shared" si="13"/>
        <v>-5.253064977871702E-3</v>
      </c>
      <c r="D842" s="5">
        <v>224.33</v>
      </c>
      <c r="E842" s="33">
        <f t="shared" si="13"/>
        <v>-6.8885582827817871E-3</v>
      </c>
      <c r="F842" s="2"/>
    </row>
    <row r="843" spans="1:6" ht="16" x14ac:dyDescent="0.2">
      <c r="A843" s="28">
        <v>44776</v>
      </c>
      <c r="B843" s="5">
        <v>15625.93</v>
      </c>
      <c r="C843" s="35">
        <f t="shared" si="13"/>
        <v>2.2252272208522328E-2</v>
      </c>
      <c r="D843" s="5">
        <v>222.79</v>
      </c>
      <c r="E843" s="33">
        <f t="shared" si="13"/>
        <v>-1.4373626873904755E-3</v>
      </c>
      <c r="F843" s="2"/>
    </row>
    <row r="844" spans="1:6" ht="16" x14ac:dyDescent="0.2">
      <c r="A844" s="28">
        <v>44807</v>
      </c>
      <c r="B844" s="5">
        <v>15977.54</v>
      </c>
      <c r="C844" s="35">
        <f t="shared" si="13"/>
        <v>-3.0074833604274431E-3</v>
      </c>
      <c r="D844" s="5">
        <v>222.47</v>
      </c>
      <c r="E844" s="33">
        <f t="shared" si="13"/>
        <v>-2.1148791827627633E-3</v>
      </c>
      <c r="F844" s="2"/>
    </row>
    <row r="845" spans="1:6" ht="16" x14ac:dyDescent="0.2">
      <c r="A845" s="28">
        <v>44837</v>
      </c>
      <c r="B845" s="5">
        <v>15929.56</v>
      </c>
      <c r="C845" s="35">
        <f t="shared" si="13"/>
        <v>-1.1101244382283326E-2</v>
      </c>
      <c r="D845" s="5">
        <v>222</v>
      </c>
      <c r="E845" s="33">
        <f t="shared" si="13"/>
        <v>2.1699784336489891E-2</v>
      </c>
      <c r="F845" s="2"/>
    </row>
    <row r="846" spans="1:6" ht="16" x14ac:dyDescent="0.2">
      <c r="A846" s="28">
        <v>44868</v>
      </c>
      <c r="B846" s="5">
        <v>15753.7</v>
      </c>
      <c r="C846" s="35">
        <f t="shared" si="13"/>
        <v>-3.7744833439230518E-3</v>
      </c>
      <c r="D846" s="5">
        <v>226.87</v>
      </c>
      <c r="E846" s="33">
        <f t="shared" si="13"/>
        <v>-3.0460237655880462E-3</v>
      </c>
      <c r="F846" s="2"/>
    </row>
    <row r="847" spans="1:6" ht="17" x14ac:dyDescent="0.2">
      <c r="A847" s="28" t="s">
        <v>598</v>
      </c>
      <c r="B847" s="5">
        <v>15694.35</v>
      </c>
      <c r="C847" s="35">
        <f t="shared" si="13"/>
        <v>1.2745970121308403E-2</v>
      </c>
      <c r="D847" s="5">
        <v>226.18</v>
      </c>
      <c r="E847" s="33">
        <f t="shared" si="13"/>
        <v>2.7860112538983017E-2</v>
      </c>
      <c r="F847" s="2"/>
    </row>
    <row r="848" spans="1:6" ht="17" x14ac:dyDescent="0.2">
      <c r="A848" s="28" t="s">
        <v>599</v>
      </c>
      <c r="B848" s="5">
        <v>15895.67</v>
      </c>
      <c r="C848" s="35">
        <f t="shared" si="13"/>
        <v>2.2753605692901857E-2</v>
      </c>
      <c r="D848" s="5">
        <v>232.57</v>
      </c>
      <c r="E848" s="33">
        <f t="shared" si="13"/>
        <v>2.366748104086458E-2</v>
      </c>
      <c r="F848" s="2"/>
    </row>
    <row r="849" spans="1:6" ht="17" x14ac:dyDescent="0.2">
      <c r="A849" s="28" t="s">
        <v>600</v>
      </c>
      <c r="B849" s="5">
        <v>16261.5</v>
      </c>
      <c r="C849" s="35">
        <f t="shared" si="13"/>
        <v>1.3564383112042222E-2</v>
      </c>
      <c r="D849" s="5">
        <v>238.14</v>
      </c>
      <c r="E849" s="33">
        <f t="shared" si="13"/>
        <v>-2.8174363163175897E-3</v>
      </c>
      <c r="F849" s="2"/>
    </row>
    <row r="850" spans="1:6" ht="17" x14ac:dyDescent="0.2">
      <c r="A850" s="28" t="s">
        <v>601</v>
      </c>
      <c r="B850" s="5">
        <v>16483.580000000002</v>
      </c>
      <c r="C850" s="35">
        <f t="shared" si="13"/>
        <v>7.799117493506813E-3</v>
      </c>
      <c r="D850" s="5">
        <v>237.47</v>
      </c>
      <c r="E850" s="33">
        <f t="shared" si="13"/>
        <v>6.087468157393694E-3</v>
      </c>
      <c r="F850" s="2"/>
    </row>
    <row r="851" spans="1:6" ht="17" x14ac:dyDescent="0.2">
      <c r="A851" s="28" t="s">
        <v>602</v>
      </c>
      <c r="B851" s="5">
        <v>16612.64</v>
      </c>
      <c r="C851" s="35">
        <f t="shared" si="13"/>
        <v>-3.5942950436229637E-4</v>
      </c>
      <c r="D851" s="5">
        <v>238.92</v>
      </c>
      <c r="E851" s="33">
        <f t="shared" si="13"/>
        <v>-1.5182477867849542E-2</v>
      </c>
      <c r="F851" s="2"/>
    </row>
    <row r="852" spans="1:6" ht="17" x14ac:dyDescent="0.2">
      <c r="A852" s="28" t="s">
        <v>603</v>
      </c>
      <c r="B852" s="5">
        <v>16606.669999999998</v>
      </c>
      <c r="C852" s="35">
        <f t="shared" si="13"/>
        <v>7.7265947656037781E-3</v>
      </c>
      <c r="D852" s="5">
        <v>235.32</v>
      </c>
      <c r="E852" s="33">
        <f t="shared" si="13"/>
        <v>1.1828458288934307E-2</v>
      </c>
      <c r="F852" s="2"/>
    </row>
    <row r="853" spans="1:6" ht="17" x14ac:dyDescent="0.2">
      <c r="A853" s="28" t="s">
        <v>604</v>
      </c>
      <c r="B853" s="5">
        <v>16735.48</v>
      </c>
      <c r="C853" s="35">
        <f t="shared" si="13"/>
        <v>-1.0629639753060971E-2</v>
      </c>
      <c r="D853" s="5">
        <v>238.12</v>
      </c>
      <c r="E853" s="33">
        <f t="shared" si="13"/>
        <v>-8.4345979127009585E-3</v>
      </c>
      <c r="F853" s="2"/>
    </row>
    <row r="854" spans="1:6" ht="17" x14ac:dyDescent="0.2">
      <c r="A854" s="28" t="s">
        <v>605</v>
      </c>
      <c r="B854" s="5">
        <v>16558.53</v>
      </c>
      <c r="C854" s="35">
        <f t="shared" si="13"/>
        <v>8.6163186194774255E-3</v>
      </c>
      <c r="D854" s="5">
        <v>236.12</v>
      </c>
      <c r="E854" s="33">
        <f t="shared" si="13"/>
        <v>1.7381519920740551E-2</v>
      </c>
      <c r="F854" s="2"/>
    </row>
    <row r="855" spans="1:6" ht="17" x14ac:dyDescent="0.2">
      <c r="A855" s="28" t="s">
        <v>606</v>
      </c>
      <c r="B855" s="5">
        <v>16701.82</v>
      </c>
      <c r="C855" s="35">
        <f t="shared" si="13"/>
        <v>5.4325275971329745E-3</v>
      </c>
      <c r="D855" s="5">
        <v>240.26</v>
      </c>
      <c r="E855" s="33">
        <f t="shared" si="13"/>
        <v>5.4790108839029017E-3</v>
      </c>
      <c r="F855" s="2"/>
    </row>
    <row r="856" spans="1:6" ht="17" x14ac:dyDescent="0.2">
      <c r="A856" s="28" t="s">
        <v>607</v>
      </c>
      <c r="B856" s="5">
        <v>16792.8</v>
      </c>
      <c r="C856" s="35">
        <f t="shared" si="13"/>
        <v>3.5246991272153139E-4</v>
      </c>
      <c r="D856" s="5">
        <v>241.58</v>
      </c>
      <c r="E856" s="33">
        <f t="shared" si="13"/>
        <v>5.6138180949929506E-3</v>
      </c>
      <c r="F856" s="2"/>
    </row>
    <row r="857" spans="1:6" ht="17" x14ac:dyDescent="0.2">
      <c r="A857" s="28" t="s">
        <v>608</v>
      </c>
      <c r="B857" s="5">
        <v>16798.72</v>
      </c>
      <c r="C857" s="35">
        <f t="shared" si="13"/>
        <v>1.2778509621716339E-2</v>
      </c>
      <c r="D857" s="5">
        <v>242.94</v>
      </c>
      <c r="E857" s="33">
        <f t="shared" si="13"/>
        <v>2.1299495927068257E-2</v>
      </c>
      <c r="F857" s="2"/>
    </row>
    <row r="858" spans="1:6" ht="17" x14ac:dyDescent="0.2">
      <c r="A858" s="28" t="s">
        <v>609</v>
      </c>
      <c r="B858" s="5">
        <v>17014.759999999998</v>
      </c>
      <c r="C858" s="35">
        <f t="shared" si="13"/>
        <v>-4.8309955766914214E-3</v>
      </c>
      <c r="D858" s="5">
        <v>248.17</v>
      </c>
      <c r="E858" s="33">
        <f t="shared" si="13"/>
        <v>3.4593759358605425E-3</v>
      </c>
      <c r="F858" s="2"/>
    </row>
    <row r="859" spans="1:6" ht="17" x14ac:dyDescent="0.2">
      <c r="A859" s="28" t="s">
        <v>610</v>
      </c>
      <c r="B859" s="5">
        <v>16932.759999999998</v>
      </c>
      <c r="C859" s="35">
        <f t="shared" si="13"/>
        <v>-1.5584922720449867E-2</v>
      </c>
      <c r="D859" s="5">
        <v>249.03</v>
      </c>
      <c r="E859" s="33">
        <f t="shared" si="13"/>
        <v>-7.0520733111933964E-3</v>
      </c>
      <c r="F859" s="2"/>
    </row>
    <row r="860" spans="1:6" ht="17" x14ac:dyDescent="0.2">
      <c r="A860" s="28" t="s">
        <v>611</v>
      </c>
      <c r="B860" s="5">
        <v>16670.91</v>
      </c>
      <c r="C860" s="35">
        <f t="shared" si="13"/>
        <v>6.9841694162775525E-3</v>
      </c>
      <c r="D860" s="5">
        <v>247.28</v>
      </c>
      <c r="E860" s="33">
        <f t="shared" si="13"/>
        <v>7.9351110180869711E-3</v>
      </c>
      <c r="F860" s="2"/>
    </row>
    <row r="861" spans="1:6" ht="16" x14ac:dyDescent="0.2">
      <c r="A861" s="28">
        <v>44565</v>
      </c>
      <c r="B861" s="5">
        <v>16787.75</v>
      </c>
      <c r="C861" s="35">
        <f t="shared" si="13"/>
        <v>2.4986998945344396E-3</v>
      </c>
      <c r="D861" s="5">
        <v>249.25</v>
      </c>
      <c r="E861" s="33">
        <f t="shared" si="13"/>
        <v>-9.7565682823148592E-3</v>
      </c>
      <c r="F861" s="2"/>
    </row>
    <row r="862" spans="1:6" ht="16" x14ac:dyDescent="0.2">
      <c r="A862" s="28">
        <v>44655</v>
      </c>
      <c r="B862" s="5">
        <v>16829.75</v>
      </c>
      <c r="C862" s="35">
        <f t="shared" si="13"/>
        <v>-1.1035278738214416E-2</v>
      </c>
      <c r="D862" s="5">
        <v>246.83</v>
      </c>
      <c r="E862" s="33">
        <f t="shared" si="13"/>
        <v>6.7832456160772381E-3</v>
      </c>
      <c r="F862" s="2"/>
    </row>
    <row r="863" spans="1:6" ht="16" x14ac:dyDescent="0.2">
      <c r="A863" s="28">
        <v>44685</v>
      </c>
      <c r="B863" s="5">
        <v>16645.05</v>
      </c>
      <c r="C863" s="35">
        <f t="shared" si="13"/>
        <v>-3.4875901040720692E-3</v>
      </c>
      <c r="D863" s="5">
        <v>248.51</v>
      </c>
      <c r="E863" s="33">
        <f t="shared" si="13"/>
        <v>1.1800844989325654E-2</v>
      </c>
      <c r="F863" s="2"/>
    </row>
    <row r="864" spans="1:6" ht="16" x14ac:dyDescent="0.2">
      <c r="A864" s="28">
        <v>44716</v>
      </c>
      <c r="B864" s="5">
        <v>16587.099999999999</v>
      </c>
      <c r="C864" s="35">
        <f t="shared" si="13"/>
        <v>2.6701964023772007E-3</v>
      </c>
      <c r="D864" s="5">
        <v>251.46</v>
      </c>
      <c r="E864" s="33">
        <f t="shared" si="13"/>
        <v>1.1466655234171341E-2</v>
      </c>
      <c r="F864" s="2"/>
    </row>
    <row r="865" spans="1:6" ht="16" x14ac:dyDescent="0.2">
      <c r="A865" s="28">
        <v>44746</v>
      </c>
      <c r="B865" s="5">
        <v>16631.45</v>
      </c>
      <c r="C865" s="35">
        <f t="shared" si="13"/>
        <v>3.5112606375253819E-3</v>
      </c>
      <c r="D865" s="5">
        <v>254.36</v>
      </c>
      <c r="E865" s="33">
        <f t="shared" si="13"/>
        <v>-1.1466655234171341E-2</v>
      </c>
      <c r="F865" s="2"/>
    </row>
    <row r="866" spans="1:6" ht="16" x14ac:dyDescent="0.2">
      <c r="A866" s="28">
        <v>44777</v>
      </c>
      <c r="B866" s="5">
        <v>16689.95</v>
      </c>
      <c r="C866" s="35">
        <f t="shared" si="13"/>
        <v>-9.3757788196189296E-3</v>
      </c>
      <c r="D866" s="5">
        <v>251.46</v>
      </c>
      <c r="E866" s="33">
        <f t="shared" si="13"/>
        <v>-4.0246313614096252E-3</v>
      </c>
      <c r="F866" s="2"/>
    </row>
    <row r="867" spans="1:6" ht="16" x14ac:dyDescent="0.2">
      <c r="A867" s="28">
        <v>44869</v>
      </c>
      <c r="B867" s="5">
        <v>16534.2</v>
      </c>
      <c r="C867" s="35">
        <f t="shared" si="13"/>
        <v>-4.1339214797524448E-3</v>
      </c>
      <c r="D867" s="5">
        <v>250.45</v>
      </c>
      <c r="E867" s="33">
        <f t="shared" si="13"/>
        <v>-5.1239053699561055E-3</v>
      </c>
      <c r="F867" s="2"/>
    </row>
    <row r="868" spans="1:6" ht="16" x14ac:dyDescent="0.2">
      <c r="A868" s="28">
        <v>44899</v>
      </c>
      <c r="B868" s="5">
        <v>16465.990000000002</v>
      </c>
      <c r="C868" s="35">
        <f t="shared" si="13"/>
        <v>8.996220981208225E-3</v>
      </c>
      <c r="D868" s="5">
        <v>249.17</v>
      </c>
      <c r="E868" s="33">
        <f t="shared" si="13"/>
        <v>8.6314222187580114E-3</v>
      </c>
      <c r="F868" s="2"/>
    </row>
    <row r="869" spans="1:6" ht="17" x14ac:dyDescent="0.2">
      <c r="A869" s="28" t="s">
        <v>612</v>
      </c>
      <c r="B869" s="5">
        <v>16614.79</v>
      </c>
      <c r="C869" s="35">
        <f t="shared" si="13"/>
        <v>-6.2355490739882669E-3</v>
      </c>
      <c r="D869" s="5">
        <v>251.33</v>
      </c>
      <c r="E869" s="33">
        <f t="shared" si="13"/>
        <v>-3.2679767646159874E-3</v>
      </c>
      <c r="F869" s="2"/>
    </row>
    <row r="870" spans="1:6" ht="17" x14ac:dyDescent="0.2">
      <c r="A870" s="28" t="s">
        <v>613</v>
      </c>
      <c r="B870" s="5">
        <v>16511.509999999998</v>
      </c>
      <c r="C870" s="35">
        <f t="shared" si="13"/>
        <v>-2.747311123549423E-3</v>
      </c>
      <c r="D870" s="5">
        <v>250.51</v>
      </c>
      <c r="E870" s="33">
        <f t="shared" si="13"/>
        <v>2.1931145022504595E-3</v>
      </c>
      <c r="F870" s="2"/>
    </row>
    <row r="871" spans="1:6" ht="17" x14ac:dyDescent="0.2">
      <c r="A871" s="28" t="s">
        <v>614</v>
      </c>
      <c r="B871" s="5">
        <v>16466.21</v>
      </c>
      <c r="C871" s="35">
        <f t="shared" si="13"/>
        <v>1.1634205800609365E-2</v>
      </c>
      <c r="D871" s="5">
        <v>251.06</v>
      </c>
      <c r="E871" s="33">
        <f t="shared" si="13"/>
        <v>1.7138989208376643E-2</v>
      </c>
      <c r="F871" s="2"/>
    </row>
    <row r="872" spans="1:6" ht="17" x14ac:dyDescent="0.2">
      <c r="A872" s="28" t="s">
        <v>615</v>
      </c>
      <c r="B872" s="5">
        <v>16658.900000000001</v>
      </c>
      <c r="C872" s="35">
        <f t="shared" si="13"/>
        <v>6.1310325877688143E-3</v>
      </c>
      <c r="D872" s="5">
        <v>255.4</v>
      </c>
      <c r="E872" s="33">
        <f t="shared" si="13"/>
        <v>1.7603916526622854E-3</v>
      </c>
      <c r="F872" s="2"/>
    </row>
    <row r="873" spans="1:6" ht="17" x14ac:dyDescent="0.2">
      <c r="A873" s="28" t="s">
        <v>616</v>
      </c>
      <c r="B873" s="5">
        <v>16761.349999999999</v>
      </c>
      <c r="C873" s="35">
        <f t="shared" si="13"/>
        <v>-1.5755866714579625E-2</v>
      </c>
      <c r="D873" s="5">
        <v>255.85</v>
      </c>
      <c r="E873" s="33">
        <f t="shared" si="13"/>
        <v>-2.3478782063266479E-3</v>
      </c>
      <c r="F873" s="2"/>
    </row>
    <row r="874" spans="1:6" ht="17" x14ac:dyDescent="0.2">
      <c r="A874" s="28" t="s">
        <v>617</v>
      </c>
      <c r="B874" s="5">
        <v>16499.330000000002</v>
      </c>
      <c r="C874" s="35">
        <f t="shared" si="13"/>
        <v>-2.7182978644146871E-2</v>
      </c>
      <c r="D874" s="5">
        <v>255.25</v>
      </c>
      <c r="E874" s="33">
        <f t="shared" si="13"/>
        <v>-2.0102770277770965E-2</v>
      </c>
      <c r="F874" s="2"/>
    </row>
    <row r="875" spans="1:6" ht="17" x14ac:dyDescent="0.2">
      <c r="A875" s="28" t="s">
        <v>618</v>
      </c>
      <c r="B875" s="5">
        <v>16056.87</v>
      </c>
      <c r="C875" s="35">
        <f t="shared" si="13"/>
        <v>-1.3141656172699356E-4</v>
      </c>
      <c r="D875" s="5">
        <v>250.17</v>
      </c>
      <c r="E875" s="33">
        <f t="shared" si="13"/>
        <v>1.0774381140358891E-2</v>
      </c>
      <c r="F875" s="2"/>
    </row>
    <row r="876" spans="1:6" ht="17" x14ac:dyDescent="0.2">
      <c r="A876" s="28" t="s">
        <v>619</v>
      </c>
      <c r="B876" s="5">
        <v>16054.76</v>
      </c>
      <c r="C876" s="35">
        <f t="shared" si="13"/>
        <v>-2.2711612758795852E-2</v>
      </c>
      <c r="D876" s="5">
        <v>252.88</v>
      </c>
      <c r="E876" s="33">
        <f t="shared" si="13"/>
        <v>-1.7150342589997258E-2</v>
      </c>
      <c r="F876" s="2"/>
    </row>
    <row r="877" spans="1:6" ht="17" x14ac:dyDescent="0.2">
      <c r="A877" s="28" t="s">
        <v>620</v>
      </c>
      <c r="B877" s="5">
        <v>15694.24</v>
      </c>
      <c r="C877" s="35">
        <f t="shared" si="13"/>
        <v>3.0270992187055867E-3</v>
      </c>
      <c r="D877" s="5">
        <v>248.58</v>
      </c>
      <c r="E877" s="33">
        <f t="shared" si="13"/>
        <v>-5.809747641320584E-3</v>
      </c>
      <c r="F877" s="2"/>
    </row>
    <row r="878" spans="1:6" ht="17" x14ac:dyDescent="0.2">
      <c r="A878" s="28" t="s">
        <v>621</v>
      </c>
      <c r="B878" s="5">
        <v>15741.82</v>
      </c>
      <c r="C878" s="35">
        <f t="shared" si="13"/>
        <v>1.830827389709988E-2</v>
      </c>
      <c r="D878" s="5">
        <v>247.14</v>
      </c>
      <c r="E878" s="33">
        <f t="shared" si="13"/>
        <v>2.8127041202437475E-2</v>
      </c>
      <c r="F878" s="2"/>
    </row>
    <row r="879" spans="1:6" ht="17" x14ac:dyDescent="0.2">
      <c r="A879" s="28" t="s">
        <v>622</v>
      </c>
      <c r="B879" s="5">
        <v>16032.68</v>
      </c>
      <c r="C879" s="35">
        <f t="shared" si="13"/>
        <v>-2.6381138319180764E-2</v>
      </c>
      <c r="D879" s="5">
        <v>254.19</v>
      </c>
      <c r="E879" s="33">
        <f t="shared" si="13"/>
        <v>-1.9986758492537504E-2</v>
      </c>
      <c r="F879" s="2"/>
    </row>
    <row r="880" spans="1:6" ht="17" x14ac:dyDescent="0.2">
      <c r="A880" s="28" t="s">
        <v>623</v>
      </c>
      <c r="B880" s="5">
        <v>15615.25</v>
      </c>
      <c r="C880" s="35">
        <f t="shared" si="13"/>
        <v>-3.8239166916120837E-4</v>
      </c>
      <c r="D880" s="5">
        <v>249.16</v>
      </c>
      <c r="E880" s="33">
        <f t="shared" si="13"/>
        <v>-1.0165476808049689E-2</v>
      </c>
      <c r="F880" s="2"/>
    </row>
    <row r="881" spans="1:6" ht="16" x14ac:dyDescent="0.2">
      <c r="A881" s="28">
        <v>44597</v>
      </c>
      <c r="B881" s="5">
        <v>15609.28</v>
      </c>
      <c r="C881" s="35">
        <f t="shared" si="13"/>
        <v>7.6742282278221552E-3</v>
      </c>
      <c r="D881" s="5">
        <v>246.64</v>
      </c>
      <c r="E881" s="33">
        <f t="shared" si="13"/>
        <v>-3.1268426117909698E-3</v>
      </c>
      <c r="F881" s="2"/>
    </row>
    <row r="882" spans="1:6" ht="16" x14ac:dyDescent="0.2">
      <c r="A882" s="28">
        <v>44625</v>
      </c>
      <c r="B882" s="5">
        <v>15729.53</v>
      </c>
      <c r="C882" s="35">
        <f t="shared" si="13"/>
        <v>2.4496705825329812E-2</v>
      </c>
      <c r="D882" s="5">
        <v>245.87</v>
      </c>
      <c r="E882" s="33">
        <f t="shared" si="13"/>
        <v>3.3790375636443493E-2</v>
      </c>
      <c r="F882" s="2"/>
    </row>
    <row r="883" spans="1:6" ht="16" x14ac:dyDescent="0.2">
      <c r="A883" s="28">
        <v>44656</v>
      </c>
      <c r="B883" s="5">
        <v>16119.61</v>
      </c>
      <c r="C883" s="35">
        <f t="shared" si="13"/>
        <v>-2.9398866993423312E-2</v>
      </c>
      <c r="D883" s="5">
        <v>254.32</v>
      </c>
      <c r="E883" s="33">
        <f t="shared" si="13"/>
        <v>-2.1461756901530293E-2</v>
      </c>
      <c r="F883" s="2"/>
    </row>
    <row r="884" spans="1:6" ht="16" x14ac:dyDescent="0.2">
      <c r="A884" s="28">
        <v>44686</v>
      </c>
      <c r="B884" s="5">
        <v>15652.61</v>
      </c>
      <c r="C884" s="35">
        <f t="shared" si="13"/>
        <v>-5.5126525091324652E-3</v>
      </c>
      <c r="D884" s="5">
        <v>248.92</v>
      </c>
      <c r="E884" s="33">
        <f t="shared" si="13"/>
        <v>7.444501061375064E-3</v>
      </c>
      <c r="F884" s="2"/>
    </row>
    <row r="885" spans="1:6" ht="16" x14ac:dyDescent="0.2">
      <c r="A885" s="28">
        <v>44717</v>
      </c>
      <c r="B885" s="5">
        <v>15566.56</v>
      </c>
      <c r="C885" s="35">
        <f t="shared" si="13"/>
        <v>-3.3224245628840521E-2</v>
      </c>
      <c r="D885" s="5">
        <v>250.78</v>
      </c>
      <c r="E885" s="33">
        <f t="shared" si="13"/>
        <v>-1.3205883610316604E-2</v>
      </c>
      <c r="F885" s="2"/>
    </row>
    <row r="886" spans="1:6" ht="16" x14ac:dyDescent="0.2">
      <c r="A886" s="28">
        <v>44809</v>
      </c>
      <c r="B886" s="5">
        <v>15057.87</v>
      </c>
      <c r="C886" s="35">
        <f t="shared" si="13"/>
        <v>-2.1360476496425918E-3</v>
      </c>
      <c r="D886" s="5">
        <v>247.49</v>
      </c>
      <c r="E886" s="33">
        <f t="shared" si="13"/>
        <v>-7.340301019508999E-3</v>
      </c>
      <c r="F886" s="2"/>
    </row>
    <row r="887" spans="1:6" ht="16" x14ac:dyDescent="0.2">
      <c r="A887" s="28">
        <v>44839</v>
      </c>
      <c r="B887" s="5">
        <v>15025.74</v>
      </c>
      <c r="C887" s="35">
        <f t="shared" si="13"/>
        <v>-8.2599036568637985E-3</v>
      </c>
      <c r="D887" s="5">
        <v>245.68</v>
      </c>
      <c r="E887" s="33">
        <f t="shared" si="13"/>
        <v>-5.1009067774057115E-3</v>
      </c>
      <c r="F887" s="2"/>
    </row>
    <row r="888" spans="1:6" ht="16" x14ac:dyDescent="0.2">
      <c r="A888" s="28">
        <v>44870</v>
      </c>
      <c r="B888" s="5">
        <v>14902.14</v>
      </c>
      <c r="C888" s="35">
        <f t="shared" si="13"/>
        <v>1.9414591976261164E-3</v>
      </c>
      <c r="D888" s="5">
        <v>244.43</v>
      </c>
      <c r="E888" s="33">
        <f t="shared" si="13"/>
        <v>-9.8235855798201044E-4</v>
      </c>
      <c r="F888" s="2"/>
    </row>
    <row r="889" spans="1:6" ht="16" x14ac:dyDescent="0.2">
      <c r="A889" s="28">
        <v>44900</v>
      </c>
      <c r="B889" s="5">
        <v>14931.1</v>
      </c>
      <c r="C889" s="35">
        <f t="shared" si="13"/>
        <v>2.1615723582090851E-2</v>
      </c>
      <c r="D889" s="5">
        <v>244.19</v>
      </c>
      <c r="E889" s="33">
        <f t="shared" si="13"/>
        <v>3.4748517273408552E-3</v>
      </c>
      <c r="F889" s="2"/>
    </row>
    <row r="890" spans="1:6" ht="17" x14ac:dyDescent="0.2">
      <c r="A890" s="28" t="s">
        <v>624</v>
      </c>
      <c r="B890" s="5">
        <v>15257.36</v>
      </c>
      <c r="C890" s="35">
        <f t="shared" si="13"/>
        <v>1.6122066359613996E-4</v>
      </c>
      <c r="D890" s="5">
        <v>245.04</v>
      </c>
      <c r="E890" s="33">
        <f t="shared" si="13"/>
        <v>-4.0893162408677242E-3</v>
      </c>
      <c r="F890" s="2"/>
    </row>
    <row r="891" spans="1:6" ht="17" x14ac:dyDescent="0.2">
      <c r="A891" s="28" t="s">
        <v>625</v>
      </c>
      <c r="B891" s="5">
        <v>15259.82</v>
      </c>
      <c r="C891" s="35">
        <f t="shared" si="13"/>
        <v>1.8317015766927014E-2</v>
      </c>
      <c r="D891" s="5">
        <v>244.04</v>
      </c>
      <c r="E891" s="33">
        <f t="shared" si="13"/>
        <v>-9.9245157462890532E-3</v>
      </c>
      <c r="F891" s="2"/>
    </row>
    <row r="892" spans="1:6" ht="17" x14ac:dyDescent="0.2">
      <c r="A892" s="28" t="s">
        <v>626</v>
      </c>
      <c r="B892" s="5">
        <v>15541.91</v>
      </c>
      <c r="C892" s="35">
        <f t="shared" si="13"/>
        <v>-3.2526440723847472E-2</v>
      </c>
      <c r="D892" s="5">
        <v>241.63</v>
      </c>
      <c r="E892" s="33">
        <f t="shared" si="13"/>
        <v>-4.4773493221087257E-2</v>
      </c>
      <c r="F892" s="2"/>
    </row>
    <row r="893" spans="1:6" ht="17" x14ac:dyDescent="0.2">
      <c r="A893" s="28" t="s">
        <v>627</v>
      </c>
      <c r="B893" s="5">
        <v>15044.52</v>
      </c>
      <c r="C893" s="35">
        <f t="shared" si="13"/>
        <v>-5.7512553782856912E-4</v>
      </c>
      <c r="D893" s="5">
        <v>231.05</v>
      </c>
      <c r="E893" s="33">
        <f t="shared" si="13"/>
        <v>-8.9121337620357011E-3</v>
      </c>
      <c r="F893" s="2"/>
    </row>
    <row r="894" spans="1:6" ht="17" x14ac:dyDescent="0.2">
      <c r="A894" s="28" t="s">
        <v>628</v>
      </c>
      <c r="B894" s="5">
        <v>15035.87</v>
      </c>
      <c r="C894" s="35">
        <f t="shared" si="13"/>
        <v>2.9956674575757347E-3</v>
      </c>
      <c r="D894" s="5">
        <v>229</v>
      </c>
      <c r="E894" s="33">
        <f t="shared" si="13"/>
        <v>2.1214422435378744E-2</v>
      </c>
      <c r="F894" s="2"/>
    </row>
    <row r="895" spans="1:6" ht="17" x14ac:dyDescent="0.2">
      <c r="A895" s="28" t="s">
        <v>629</v>
      </c>
      <c r="B895" s="5">
        <v>15080.98</v>
      </c>
      <c r="C895" s="35">
        <f t="shared" si="13"/>
        <v>1.7222389701929686E-2</v>
      </c>
      <c r="D895" s="5">
        <v>233.91</v>
      </c>
      <c r="E895" s="33">
        <f t="shared" si="13"/>
        <v>1.7334247681856318E-2</v>
      </c>
      <c r="F895" s="2"/>
    </row>
    <row r="896" spans="1:6" ht="17" x14ac:dyDescent="0.2">
      <c r="A896" s="28" t="s">
        <v>630</v>
      </c>
      <c r="B896" s="5">
        <v>15342.96</v>
      </c>
      <c r="C896" s="35">
        <f t="shared" si="13"/>
        <v>-3.4328644304526534E-3</v>
      </c>
      <c r="D896" s="5">
        <v>238</v>
      </c>
      <c r="E896" s="33">
        <f t="shared" si="13"/>
        <v>2.702643148905004E-2</v>
      </c>
      <c r="F896" s="2"/>
    </row>
    <row r="897" spans="1:6" ht="17" x14ac:dyDescent="0.2">
      <c r="A897" s="28" t="s">
        <v>631</v>
      </c>
      <c r="B897" s="5">
        <v>15290.38</v>
      </c>
      <c r="C897" s="35">
        <f t="shared" si="13"/>
        <v>7.9348822668396934E-3</v>
      </c>
      <c r="D897" s="5">
        <v>244.52</v>
      </c>
      <c r="E897" s="33">
        <f t="shared" si="13"/>
        <v>-2.0878971005711122E-3</v>
      </c>
      <c r="F897" s="2"/>
    </row>
    <row r="898" spans="1:6" ht="17" x14ac:dyDescent="0.2">
      <c r="A898" s="28" t="s">
        <v>632</v>
      </c>
      <c r="B898" s="5">
        <v>15412.19</v>
      </c>
      <c r="C898" s="35">
        <f t="shared" si="13"/>
        <v>1.6206331044173794E-2</v>
      </c>
      <c r="D898" s="5">
        <v>244.01</v>
      </c>
      <c r="E898" s="33">
        <f t="shared" si="13"/>
        <v>1.6582375497385726E-2</v>
      </c>
      <c r="F898" s="2"/>
    </row>
    <row r="899" spans="1:6" ht="17" x14ac:dyDescent="0.2">
      <c r="A899" s="28" t="s">
        <v>633</v>
      </c>
      <c r="B899" s="5">
        <v>15664</v>
      </c>
      <c r="C899" s="35">
        <f t="shared" si="13"/>
        <v>1.7630940441144105E-2</v>
      </c>
      <c r="D899" s="5">
        <v>248.09</v>
      </c>
      <c r="E899" s="33">
        <f t="shared" si="13"/>
        <v>1.5121497829946762E-2</v>
      </c>
      <c r="F899" s="2"/>
    </row>
    <row r="900" spans="1:6" ht="17" x14ac:dyDescent="0.2">
      <c r="A900" s="28" t="s">
        <v>634</v>
      </c>
      <c r="B900" s="5">
        <v>15942.62</v>
      </c>
      <c r="C900" s="35">
        <f t="shared" si="13"/>
        <v>-7.2755247247435761E-3</v>
      </c>
      <c r="D900" s="5">
        <v>251.87</v>
      </c>
      <c r="E900" s="33">
        <f t="shared" si="13"/>
        <v>1.3489924280287724E-3</v>
      </c>
      <c r="F900" s="2"/>
    </row>
    <row r="901" spans="1:6" ht="17" x14ac:dyDescent="0.2">
      <c r="A901" s="28" t="s">
        <v>635</v>
      </c>
      <c r="B901" s="5">
        <v>15827.05</v>
      </c>
      <c r="C901" s="35">
        <f t="shared" ref="C901:E964" si="14">LN(B902)-LN(B901)</f>
        <v>-7.4478744974300071E-3</v>
      </c>
      <c r="D901" s="5">
        <v>252.21</v>
      </c>
      <c r="E901" s="33">
        <f t="shared" si="14"/>
        <v>-1.1685311132931808E-2</v>
      </c>
      <c r="F901" s="2"/>
    </row>
    <row r="902" spans="1:6" ht="16" x14ac:dyDescent="0.2">
      <c r="A902" s="28">
        <v>44567</v>
      </c>
      <c r="B902" s="5">
        <v>15709.61</v>
      </c>
      <c r="C902" s="35">
        <f t="shared" si="14"/>
        <v>1.5846172483213294E-2</v>
      </c>
      <c r="D902" s="5">
        <v>249.28</v>
      </c>
      <c r="E902" s="33">
        <f t="shared" si="14"/>
        <v>4.4030011491331678E-3</v>
      </c>
      <c r="F902" s="2"/>
    </row>
    <row r="903" spans="1:6" ht="16" x14ac:dyDescent="0.2">
      <c r="A903" s="28">
        <v>44598</v>
      </c>
      <c r="B903" s="5">
        <v>15960.53</v>
      </c>
      <c r="C903" s="35">
        <f t="shared" si="14"/>
        <v>-1.0287989424282884E-2</v>
      </c>
      <c r="D903" s="5">
        <v>250.38</v>
      </c>
      <c r="E903" s="33">
        <f t="shared" si="14"/>
        <v>-8.1004573348248954E-3</v>
      </c>
      <c r="F903" s="2"/>
    </row>
    <row r="904" spans="1:6" ht="16" x14ac:dyDescent="0.2">
      <c r="A904" s="28">
        <v>44626</v>
      </c>
      <c r="B904" s="5">
        <v>15797.17</v>
      </c>
      <c r="C904" s="35">
        <f t="shared" si="14"/>
        <v>3.240893677196155E-3</v>
      </c>
      <c r="D904" s="5">
        <v>248.36</v>
      </c>
      <c r="E904" s="33">
        <f t="shared" si="14"/>
        <v>-1.1683420945063361E-3</v>
      </c>
      <c r="F904" s="2"/>
    </row>
    <row r="905" spans="1:6" ht="16" x14ac:dyDescent="0.2">
      <c r="A905" s="28">
        <v>44718</v>
      </c>
      <c r="B905" s="5">
        <v>15848.45</v>
      </c>
      <c r="C905" s="35">
        <f t="shared" si="14"/>
        <v>1.073877185185701E-2</v>
      </c>
      <c r="D905" s="5">
        <v>248.07</v>
      </c>
      <c r="E905" s="33">
        <f t="shared" si="14"/>
        <v>3.500939170645978E-3</v>
      </c>
      <c r="F905" s="2"/>
    </row>
    <row r="906" spans="1:6" ht="16" x14ac:dyDescent="0.2">
      <c r="A906" s="28">
        <v>44748</v>
      </c>
      <c r="B906" s="5">
        <v>16019.56</v>
      </c>
      <c r="C906" s="35">
        <f t="shared" si="14"/>
        <v>-1.1030325506736105E-2</v>
      </c>
      <c r="D906" s="5">
        <v>248.94</v>
      </c>
      <c r="E906" s="33">
        <f t="shared" si="14"/>
        <v>-1.3466991516365212E-2</v>
      </c>
      <c r="F906" s="2"/>
    </row>
    <row r="907" spans="1:6" ht="16" x14ac:dyDescent="0.2">
      <c r="A907" s="28">
        <v>44779</v>
      </c>
      <c r="B907" s="5">
        <v>15843.83</v>
      </c>
      <c r="C907" s="35">
        <f t="shared" si="14"/>
        <v>-2.371848069219773E-2</v>
      </c>
      <c r="D907" s="5">
        <v>245.61</v>
      </c>
      <c r="E907" s="33">
        <f t="shared" si="14"/>
        <v>-1.4146247343003182E-2</v>
      </c>
      <c r="F907" s="2"/>
    </row>
    <row r="908" spans="1:6" ht="16" x14ac:dyDescent="0.2">
      <c r="A908" s="28">
        <v>44810</v>
      </c>
      <c r="B908" s="5">
        <v>15472.46</v>
      </c>
      <c r="C908" s="35">
        <f t="shared" si="14"/>
        <v>-2.4586154902301871E-2</v>
      </c>
      <c r="D908" s="5">
        <v>242.16</v>
      </c>
      <c r="E908" s="33">
        <f t="shared" si="14"/>
        <v>-1.9936432085104094E-2</v>
      </c>
      <c r="F908" s="2"/>
    </row>
    <row r="909" spans="1:6" ht="16" x14ac:dyDescent="0.2">
      <c r="A909" s="28">
        <v>44840</v>
      </c>
      <c r="B909" s="5">
        <v>15096.69</v>
      </c>
      <c r="C909" s="35">
        <f t="shared" si="14"/>
        <v>-3.8404575918537631E-2</v>
      </c>
      <c r="D909" s="5">
        <v>237.38</v>
      </c>
      <c r="E909" s="33">
        <f t="shared" si="14"/>
        <v>4.5812836247725031E-3</v>
      </c>
      <c r="F909" s="2"/>
    </row>
    <row r="910" spans="1:6" ht="17" x14ac:dyDescent="0.2">
      <c r="A910" s="28" t="s">
        <v>636</v>
      </c>
      <c r="B910" s="5">
        <v>14527.9</v>
      </c>
      <c r="C910" s="35">
        <f t="shared" si="14"/>
        <v>-5.7475270860791738E-3</v>
      </c>
      <c r="D910" s="5">
        <v>238.47</v>
      </c>
      <c r="E910" s="33">
        <f t="shared" si="14"/>
        <v>1.2153470473181827E-3</v>
      </c>
      <c r="F910" s="2"/>
    </row>
    <row r="911" spans="1:6" ht="17" x14ac:dyDescent="0.2">
      <c r="A911" s="28" t="s">
        <v>637</v>
      </c>
      <c r="B911" s="5">
        <v>14444.64</v>
      </c>
      <c r="C911" s="35">
        <f t="shared" si="14"/>
        <v>1.0371351514166349E-2</v>
      </c>
      <c r="D911" s="5">
        <v>238.76</v>
      </c>
      <c r="E911" s="33">
        <f t="shared" si="14"/>
        <v>5.8619103131452022E-4</v>
      </c>
      <c r="F911" s="2"/>
    </row>
    <row r="912" spans="1:6" ht="17" x14ac:dyDescent="0.2">
      <c r="A912" s="28" t="s">
        <v>638</v>
      </c>
      <c r="B912" s="5">
        <v>14595.23</v>
      </c>
      <c r="C912" s="35">
        <f t="shared" si="14"/>
        <v>-3.1532234753937516E-2</v>
      </c>
      <c r="D912" s="5">
        <v>238.9</v>
      </c>
      <c r="E912" s="33">
        <f t="shared" si="14"/>
        <v>-1.5651356217968093E-2</v>
      </c>
      <c r="F912" s="2"/>
    </row>
    <row r="913" spans="1:6" ht="17" x14ac:dyDescent="0.2">
      <c r="A913" s="28" t="s">
        <v>639</v>
      </c>
      <c r="B913" s="5">
        <v>14142.19</v>
      </c>
      <c r="C913" s="35">
        <f t="shared" si="14"/>
        <v>-3.1969726130469667E-3</v>
      </c>
      <c r="D913" s="5">
        <v>235.19</v>
      </c>
      <c r="E913" s="33">
        <f t="shared" si="14"/>
        <v>-3.449968283339544E-3</v>
      </c>
      <c r="F913" s="2"/>
    </row>
    <row r="914" spans="1:6" ht="17" x14ac:dyDescent="0.2">
      <c r="A914" s="28" t="s">
        <v>640</v>
      </c>
      <c r="B914" s="5">
        <v>14097.05</v>
      </c>
      <c r="C914" s="35">
        <f t="shared" si="14"/>
        <v>2.225174496404847E-2</v>
      </c>
      <c r="D914" s="5">
        <v>234.38</v>
      </c>
      <c r="E914" s="33">
        <f t="shared" si="14"/>
        <v>2.1985399312812071E-2</v>
      </c>
      <c r="F914" s="2"/>
    </row>
    <row r="915" spans="1:6" ht="17" x14ac:dyDescent="0.2">
      <c r="A915" s="28" t="s">
        <v>641</v>
      </c>
      <c r="B915" s="5">
        <v>14414.25</v>
      </c>
      <c r="C915" s="35">
        <f t="shared" si="14"/>
        <v>-4.2736489347490192E-3</v>
      </c>
      <c r="D915" s="5">
        <v>239.59</v>
      </c>
      <c r="E915" s="33">
        <f t="shared" si="14"/>
        <v>1.4379197299385638E-2</v>
      </c>
      <c r="F915" s="2"/>
    </row>
    <row r="916" spans="1:6" ht="17" x14ac:dyDescent="0.2">
      <c r="A916" s="28" t="s">
        <v>642</v>
      </c>
      <c r="B916" s="5">
        <v>14352.78</v>
      </c>
      <c r="C916" s="35">
        <f t="shared" si="14"/>
        <v>3.4317663023113454E-3</v>
      </c>
      <c r="D916" s="5">
        <v>243.06</v>
      </c>
      <c r="E916" s="33">
        <f t="shared" si="14"/>
        <v>2.1371042163105258E-3</v>
      </c>
      <c r="F916" s="2"/>
    </row>
    <row r="917" spans="1:6" ht="17" x14ac:dyDescent="0.2">
      <c r="A917" s="28" t="s">
        <v>643</v>
      </c>
      <c r="B917" s="5">
        <v>14402.12</v>
      </c>
      <c r="C917" s="35">
        <f t="shared" si="14"/>
        <v>2.8031863849465211E-2</v>
      </c>
      <c r="D917" s="5">
        <v>243.58</v>
      </c>
      <c r="E917" s="33">
        <f t="shared" si="14"/>
        <v>1.758000838217999E-2</v>
      </c>
      <c r="F917" s="2"/>
    </row>
    <row r="918" spans="1:6" ht="17" x14ac:dyDescent="0.2">
      <c r="A918" s="28" t="s">
        <v>644</v>
      </c>
      <c r="B918" s="5">
        <v>14811.55</v>
      </c>
      <c r="C918" s="35">
        <f t="shared" si="14"/>
        <v>1.6021941677166751E-3</v>
      </c>
      <c r="D918" s="5">
        <v>247.9</v>
      </c>
      <c r="E918" s="33">
        <f t="shared" si="14"/>
        <v>-3.5156522986525829E-3</v>
      </c>
      <c r="F918" s="2"/>
    </row>
    <row r="919" spans="1:6" ht="17" x14ac:dyDescent="0.2">
      <c r="A919" s="28" t="s">
        <v>645</v>
      </c>
      <c r="B919" s="5">
        <v>14835.3</v>
      </c>
      <c r="C919" s="35">
        <f t="shared" si="14"/>
        <v>-1.1387586272652683E-2</v>
      </c>
      <c r="D919" s="5">
        <v>247.03</v>
      </c>
      <c r="E919" s="33">
        <f t="shared" si="14"/>
        <v>-1.7148176705520157E-2</v>
      </c>
      <c r="F919" s="2"/>
    </row>
    <row r="920" spans="1:6" ht="17" x14ac:dyDescent="0.2">
      <c r="A920" s="28" t="s">
        <v>646</v>
      </c>
      <c r="B920" s="5">
        <v>14667.32</v>
      </c>
      <c r="C920" s="35">
        <f t="shared" si="14"/>
        <v>-4.628443584380193E-3</v>
      </c>
      <c r="D920" s="5">
        <v>242.83</v>
      </c>
      <c r="E920" s="33">
        <f t="shared" si="14"/>
        <v>2.0018199089082422E-2</v>
      </c>
      <c r="F920" s="2"/>
    </row>
    <row r="921" spans="1:6" ht="17" x14ac:dyDescent="0.2">
      <c r="A921" s="28" t="s">
        <v>647</v>
      </c>
      <c r="B921" s="5">
        <v>14599.59</v>
      </c>
      <c r="C921" s="35">
        <f t="shared" si="14"/>
        <v>-7.6975740060003517E-3</v>
      </c>
      <c r="D921" s="5">
        <v>247.74</v>
      </c>
      <c r="E921" s="33">
        <f t="shared" si="14"/>
        <v>-3.4774205112038103E-3</v>
      </c>
      <c r="F921" s="2"/>
    </row>
    <row r="922" spans="1:6" ht="17" x14ac:dyDescent="0.2">
      <c r="A922" s="28" t="s">
        <v>648</v>
      </c>
      <c r="B922" s="5">
        <v>14487.64</v>
      </c>
      <c r="C922" s="35">
        <f t="shared" si="14"/>
        <v>1.0240300442559302E-2</v>
      </c>
      <c r="D922" s="5">
        <v>246.88</v>
      </c>
      <c r="E922" s="33">
        <f t="shared" si="14"/>
        <v>2.4328984846311741E-2</v>
      </c>
      <c r="F922" s="2"/>
    </row>
    <row r="923" spans="1:6" ht="16" x14ac:dyDescent="0.2">
      <c r="A923" s="28">
        <v>44568</v>
      </c>
      <c r="B923" s="5">
        <v>14636.76</v>
      </c>
      <c r="C923" s="35">
        <f t="shared" si="14"/>
        <v>-9.4226961705849988E-3</v>
      </c>
      <c r="D923" s="5">
        <v>252.96</v>
      </c>
      <c r="E923" s="33">
        <f t="shared" si="14"/>
        <v>-2.6521539543882255E-3</v>
      </c>
      <c r="F923" s="2"/>
    </row>
    <row r="924" spans="1:6" ht="16" x14ac:dyDescent="0.2">
      <c r="A924" s="28">
        <v>44688</v>
      </c>
      <c r="B924" s="5">
        <v>14499.49</v>
      </c>
      <c r="C924" s="35">
        <f t="shared" si="14"/>
        <v>-2.3614897743673424E-3</v>
      </c>
      <c r="D924" s="5">
        <v>252.29</v>
      </c>
      <c r="E924" s="33">
        <f t="shared" si="14"/>
        <v>-3.2952883417385337E-3</v>
      </c>
      <c r="F924" s="2"/>
    </row>
    <row r="925" spans="1:6" ht="16" x14ac:dyDescent="0.2">
      <c r="A925" s="28">
        <v>44719</v>
      </c>
      <c r="B925" s="5">
        <v>14465.29</v>
      </c>
      <c r="C925" s="35">
        <f t="shared" si="14"/>
        <v>1.4495588521560521E-2</v>
      </c>
      <c r="D925" s="5">
        <v>251.46</v>
      </c>
      <c r="E925" s="33">
        <f t="shared" si="14"/>
        <v>5.8683752867949579E-3</v>
      </c>
      <c r="F925" s="2"/>
    </row>
    <row r="926" spans="1:6" ht="16" x14ac:dyDescent="0.2">
      <c r="A926" s="28">
        <v>44749</v>
      </c>
      <c r="B926" s="5">
        <v>14676.5</v>
      </c>
      <c r="C926" s="35">
        <f t="shared" si="14"/>
        <v>-2.3309262662305485E-3</v>
      </c>
      <c r="D926" s="5">
        <v>252.94</v>
      </c>
      <c r="E926" s="33">
        <f t="shared" si="14"/>
        <v>1.1853492240954111E-3</v>
      </c>
      <c r="F926" s="2"/>
    </row>
    <row r="927" spans="1:6" ht="16" x14ac:dyDescent="0.2">
      <c r="A927" s="28">
        <v>44780</v>
      </c>
      <c r="B927" s="5">
        <v>14642.33</v>
      </c>
      <c r="C927" s="35">
        <f t="shared" si="14"/>
        <v>-9.6004272827094894E-3</v>
      </c>
      <c r="D927" s="5">
        <v>253.24</v>
      </c>
      <c r="E927" s="33">
        <f t="shared" si="14"/>
        <v>1.579404567761955E-4</v>
      </c>
      <c r="F927" s="2"/>
    </row>
    <row r="928" spans="1:6" ht="16" x14ac:dyDescent="0.2">
      <c r="A928" s="28">
        <v>44872</v>
      </c>
      <c r="B928" s="5">
        <v>14502.43</v>
      </c>
      <c r="C928" s="35">
        <f t="shared" si="14"/>
        <v>-7.4325187895283307E-3</v>
      </c>
      <c r="D928" s="5">
        <v>253.28</v>
      </c>
      <c r="E928" s="33">
        <f t="shared" si="14"/>
        <v>-7.1321326178415134E-3</v>
      </c>
      <c r="F928" s="2"/>
    </row>
    <row r="929" spans="1:6" ht="16" x14ac:dyDescent="0.2">
      <c r="A929" s="28">
        <v>44902</v>
      </c>
      <c r="B929" s="5">
        <v>14395.04</v>
      </c>
      <c r="C929" s="35">
        <f t="shared" si="14"/>
        <v>-3.8113420200964754E-3</v>
      </c>
      <c r="D929" s="5">
        <v>251.48</v>
      </c>
      <c r="E929" s="33">
        <f t="shared" si="14"/>
        <v>4.720825984517063E-3</v>
      </c>
      <c r="F929" s="2"/>
    </row>
    <row r="930" spans="1:6" ht="17" x14ac:dyDescent="0.2">
      <c r="A930" s="28" t="s">
        <v>649</v>
      </c>
      <c r="B930" s="5">
        <v>14340.28</v>
      </c>
      <c r="C930" s="35">
        <f t="shared" si="14"/>
        <v>-1.1857802087430258E-2</v>
      </c>
      <c r="D930" s="5">
        <v>252.67</v>
      </c>
      <c r="E930" s="33">
        <f t="shared" si="14"/>
        <v>-2.770795829869499E-4</v>
      </c>
      <c r="F930" s="2"/>
    </row>
    <row r="931" spans="1:6" ht="17" x14ac:dyDescent="0.2">
      <c r="A931" s="28" t="s">
        <v>650</v>
      </c>
      <c r="B931" s="5">
        <v>14171.24</v>
      </c>
      <c r="C931" s="35">
        <f t="shared" si="14"/>
        <v>1.9457710289140451E-2</v>
      </c>
      <c r="D931" s="5">
        <v>252.6</v>
      </c>
      <c r="E931" s="33">
        <f t="shared" si="14"/>
        <v>9.4955501593947389E-3</v>
      </c>
      <c r="F931" s="2"/>
    </row>
    <row r="932" spans="1:6" ht="17" x14ac:dyDescent="0.2">
      <c r="A932" s="28" t="s">
        <v>651</v>
      </c>
      <c r="B932" s="5">
        <v>14449.68</v>
      </c>
      <c r="C932" s="35">
        <f t="shared" si="14"/>
        <v>-3.2232534493132903E-3</v>
      </c>
      <c r="D932" s="5">
        <v>255.01</v>
      </c>
      <c r="E932" s="33">
        <f t="shared" si="14"/>
        <v>-1.0208393245300762E-2</v>
      </c>
      <c r="F932" s="2"/>
    </row>
    <row r="933" spans="1:6" ht="17" x14ac:dyDescent="0.2">
      <c r="A933" s="28" t="s">
        <v>652</v>
      </c>
      <c r="B933" s="5">
        <v>14403.18</v>
      </c>
      <c r="C933" s="35">
        <f t="shared" si="14"/>
        <v>2.4918858164905799E-2</v>
      </c>
      <c r="D933" s="5">
        <v>252.42</v>
      </c>
      <c r="E933" s="33">
        <f t="shared" si="14"/>
        <v>1.6034297780339379E-2</v>
      </c>
      <c r="F933" s="2"/>
    </row>
    <row r="934" spans="1:6" ht="17" x14ac:dyDescent="0.2">
      <c r="A934" s="28" t="s">
        <v>653</v>
      </c>
      <c r="B934" s="5">
        <v>14766.6</v>
      </c>
      <c r="C934" s="35">
        <f t="shared" si="14"/>
        <v>8.0351819363677635E-4</v>
      </c>
      <c r="D934" s="5">
        <v>256.5</v>
      </c>
      <c r="E934" s="33">
        <f t="shared" si="14"/>
        <v>-7.5135361685356727E-3</v>
      </c>
      <c r="F934" s="2"/>
    </row>
    <row r="935" spans="1:6" ht="17" x14ac:dyDescent="0.2">
      <c r="A935" s="28" t="s">
        <v>654</v>
      </c>
      <c r="B935" s="5">
        <v>14778.47</v>
      </c>
      <c r="C935" s="35">
        <f t="shared" si="14"/>
        <v>6.2503576211430101E-3</v>
      </c>
      <c r="D935" s="5">
        <v>254.58</v>
      </c>
      <c r="E935" s="33">
        <f t="shared" si="14"/>
        <v>-4.3696556094250383E-3</v>
      </c>
      <c r="F935" s="2"/>
    </row>
    <row r="936" spans="1:6" ht="17" x14ac:dyDescent="0.2">
      <c r="A936" s="28" t="s">
        <v>655</v>
      </c>
      <c r="B936" s="5">
        <v>14871.13</v>
      </c>
      <c r="C936" s="35">
        <f t="shared" si="14"/>
        <v>-5.4170597494405115E-3</v>
      </c>
      <c r="D936" s="5">
        <v>253.47</v>
      </c>
      <c r="E936" s="33">
        <f t="shared" si="14"/>
        <v>2.0494233319112709E-3</v>
      </c>
      <c r="F936" s="2"/>
    </row>
    <row r="937" spans="1:6" ht="17" x14ac:dyDescent="0.2">
      <c r="A937" s="28" t="s">
        <v>656</v>
      </c>
      <c r="B937" s="5">
        <v>14790.79</v>
      </c>
      <c r="C937" s="35">
        <f t="shared" si="14"/>
        <v>7.2954474953856874E-3</v>
      </c>
      <c r="D937" s="5">
        <v>253.99</v>
      </c>
      <c r="E937" s="33">
        <f t="shared" si="14"/>
        <v>-1.4315132333257985E-2</v>
      </c>
      <c r="F937" s="2"/>
    </row>
    <row r="938" spans="1:6" ht="17" x14ac:dyDescent="0.2">
      <c r="A938" s="28" t="s">
        <v>657</v>
      </c>
      <c r="B938" s="5">
        <v>14899.09</v>
      </c>
      <c r="C938" s="35">
        <f t="shared" si="14"/>
        <v>-7.1088622947019786E-3</v>
      </c>
      <c r="D938" s="5">
        <v>250.38</v>
      </c>
      <c r="E938" s="33">
        <f t="shared" si="14"/>
        <v>2.6446454312432088E-2</v>
      </c>
      <c r="F938" s="2"/>
    </row>
    <row r="939" spans="1:6" ht="17" x14ac:dyDescent="0.2">
      <c r="A939" s="28" t="s">
        <v>658</v>
      </c>
      <c r="B939" s="5">
        <v>14793.55</v>
      </c>
      <c r="C939" s="35">
        <f t="shared" si="14"/>
        <v>1.5926121348343258E-2</v>
      </c>
      <c r="D939" s="5">
        <v>257.08999999999997</v>
      </c>
      <c r="E939" s="33">
        <f t="shared" si="14"/>
        <v>6.9770429158619862E-3</v>
      </c>
      <c r="F939" s="2"/>
    </row>
    <row r="940" spans="1:6" ht="17" x14ac:dyDescent="0.2">
      <c r="A940" s="28" t="s">
        <v>659</v>
      </c>
      <c r="B940" s="5">
        <v>15031.04</v>
      </c>
      <c r="C940" s="35">
        <f t="shared" si="14"/>
        <v>1.109973899929706E-2</v>
      </c>
      <c r="D940" s="5">
        <v>258.89</v>
      </c>
      <c r="E940" s="33">
        <f t="shared" si="14"/>
        <v>1.7498292741870536E-2</v>
      </c>
      <c r="F940" s="2"/>
    </row>
    <row r="941" spans="1:6" ht="17" x14ac:dyDescent="0.2">
      <c r="A941" s="28" t="s">
        <v>660</v>
      </c>
      <c r="B941" s="5">
        <v>15198.81</v>
      </c>
      <c r="C941" s="35">
        <f t="shared" si="14"/>
        <v>8.4451661115423349E-3</v>
      </c>
      <c r="D941" s="5">
        <v>263.45999999999998</v>
      </c>
      <c r="E941" s="33">
        <f t="shared" si="14"/>
        <v>-3.4166619545406007E-4</v>
      </c>
      <c r="F941" s="2"/>
    </row>
    <row r="942" spans="1:6" ht="17" x14ac:dyDescent="0.2">
      <c r="A942" s="28" t="s">
        <v>661</v>
      </c>
      <c r="B942" s="5">
        <v>15327.71</v>
      </c>
      <c r="C942" s="35">
        <f t="shared" si="14"/>
        <v>-2.7242704114502914E-3</v>
      </c>
      <c r="D942" s="5">
        <v>263.37</v>
      </c>
      <c r="E942" s="33">
        <f t="shared" si="14"/>
        <v>3.2600483762967869E-3</v>
      </c>
      <c r="F942" s="2"/>
    </row>
    <row r="943" spans="1:6" ht="16" x14ac:dyDescent="0.2">
      <c r="A943" s="28">
        <v>44569</v>
      </c>
      <c r="B943" s="5">
        <v>15286.01</v>
      </c>
      <c r="C943" s="35">
        <f t="shared" si="14"/>
        <v>-8.100885420914139E-3</v>
      </c>
      <c r="D943" s="5">
        <v>264.23</v>
      </c>
      <c r="E943" s="33">
        <f t="shared" si="14"/>
        <v>-1.2107976125962594E-2</v>
      </c>
      <c r="F943" s="2"/>
    </row>
    <row r="944" spans="1:6" ht="16" x14ac:dyDescent="0.2">
      <c r="A944" s="28">
        <v>44600</v>
      </c>
      <c r="B944" s="5">
        <v>15162.68</v>
      </c>
      <c r="C944" s="35">
        <f t="shared" si="14"/>
        <v>6.866970747466894E-3</v>
      </c>
      <c r="D944" s="5">
        <v>261.05</v>
      </c>
      <c r="E944" s="33">
        <f t="shared" si="14"/>
        <v>3.9759963683669852E-3</v>
      </c>
      <c r="F944" s="2"/>
    </row>
    <row r="945" spans="1:6" ht="16" x14ac:dyDescent="0.2">
      <c r="A945" s="28">
        <v>44628</v>
      </c>
      <c r="B945" s="5">
        <v>15267.16</v>
      </c>
      <c r="C945" s="35">
        <f t="shared" si="14"/>
        <v>-2.8171924322411002E-3</v>
      </c>
      <c r="D945" s="5">
        <v>262.08999999999997</v>
      </c>
      <c r="E945" s="33">
        <f t="shared" si="14"/>
        <v>-5.5478113711933119E-3</v>
      </c>
      <c r="F945" s="2"/>
    </row>
    <row r="946" spans="1:6" ht="16" x14ac:dyDescent="0.2">
      <c r="A946" s="28">
        <v>44659</v>
      </c>
      <c r="B946" s="5">
        <v>15224.21</v>
      </c>
      <c r="C946" s="35">
        <f t="shared" si="14"/>
        <v>3.2146988216439354E-3</v>
      </c>
      <c r="D946" s="5">
        <v>260.64</v>
      </c>
      <c r="E946" s="33">
        <f t="shared" si="14"/>
        <v>-5.424446332317423E-3</v>
      </c>
      <c r="F946" s="2"/>
    </row>
    <row r="947" spans="1:6" ht="16" x14ac:dyDescent="0.2">
      <c r="A947" s="28">
        <v>44689</v>
      </c>
      <c r="B947" s="5">
        <v>15273.23</v>
      </c>
      <c r="C947" s="35">
        <f t="shared" si="14"/>
        <v>2.1302188013425649E-3</v>
      </c>
      <c r="D947" s="5">
        <v>259.23</v>
      </c>
      <c r="E947" s="33">
        <f t="shared" si="14"/>
        <v>-9.4181267056114848E-3</v>
      </c>
      <c r="F947" s="2"/>
    </row>
    <row r="948" spans="1:6" ht="16" x14ac:dyDescent="0.2">
      <c r="A948" s="28">
        <v>44781</v>
      </c>
      <c r="B948" s="5">
        <v>15305.8</v>
      </c>
      <c r="C948" s="35">
        <f t="shared" si="14"/>
        <v>-2.6829723993095911E-3</v>
      </c>
      <c r="D948" s="5">
        <v>256.8</v>
      </c>
      <c r="E948" s="33">
        <f t="shared" si="14"/>
        <v>1.2614801807368181E-2</v>
      </c>
      <c r="F948" s="2"/>
    </row>
    <row r="949" spans="1:6" ht="16" x14ac:dyDescent="0.2">
      <c r="A949" s="28">
        <v>44812</v>
      </c>
      <c r="B949" s="5">
        <v>15264.79</v>
      </c>
      <c r="C949" s="35">
        <f t="shared" si="14"/>
        <v>1.8685387861369307E-2</v>
      </c>
      <c r="D949" s="5">
        <v>260.06</v>
      </c>
      <c r="E949" s="33">
        <f t="shared" si="14"/>
        <v>4.9863936696405986E-3</v>
      </c>
      <c r="F949" s="2"/>
    </row>
    <row r="950" spans="1:6" ht="16" x14ac:dyDescent="0.2">
      <c r="A950" s="28">
        <v>44842</v>
      </c>
      <c r="B950" s="5">
        <v>15552.7</v>
      </c>
      <c r="C950" s="35">
        <f t="shared" si="14"/>
        <v>3.2244601390321037E-3</v>
      </c>
      <c r="D950" s="5">
        <v>261.36</v>
      </c>
      <c r="E950" s="33">
        <f t="shared" si="14"/>
        <v>-7.9902084595229184E-3</v>
      </c>
      <c r="F950" s="2"/>
    </row>
    <row r="951" spans="1:6" ht="16" x14ac:dyDescent="0.2">
      <c r="A951" s="28">
        <v>44873</v>
      </c>
      <c r="B951" s="5">
        <v>15602.93</v>
      </c>
      <c r="C951" s="35">
        <f t="shared" si="14"/>
        <v>1.2829032409303665E-2</v>
      </c>
      <c r="D951" s="5">
        <v>259.27999999999997</v>
      </c>
      <c r="E951" s="33">
        <f t="shared" si="14"/>
        <v>1.1122731936371366E-2</v>
      </c>
      <c r="F951" s="2"/>
    </row>
    <row r="952" spans="1:6" ht="16" x14ac:dyDescent="0.2">
      <c r="A952" s="28">
        <v>44903</v>
      </c>
      <c r="B952" s="5">
        <v>15804.39</v>
      </c>
      <c r="C952" s="35">
        <f t="shared" si="14"/>
        <v>-6.3673467405678252E-4</v>
      </c>
      <c r="D952" s="5">
        <v>262.18</v>
      </c>
      <c r="E952" s="33">
        <f t="shared" si="14"/>
        <v>1.2357535672471442E-2</v>
      </c>
      <c r="F952" s="2"/>
    </row>
    <row r="953" spans="1:6" ht="17" x14ac:dyDescent="0.2">
      <c r="A953" s="28" t="s">
        <v>662</v>
      </c>
      <c r="B953" s="5">
        <v>15794.33</v>
      </c>
      <c r="C953" s="35">
        <f t="shared" si="14"/>
        <v>3.3159412858019266E-3</v>
      </c>
      <c r="D953" s="5">
        <v>265.44</v>
      </c>
      <c r="E953" s="33">
        <f t="shared" si="14"/>
        <v>3.1971140391755526E-3</v>
      </c>
      <c r="F953" s="2"/>
    </row>
    <row r="954" spans="1:6" ht="17" x14ac:dyDescent="0.2">
      <c r="A954" s="28" t="s">
        <v>663</v>
      </c>
      <c r="B954" s="5">
        <v>15846.79</v>
      </c>
      <c r="C954" s="35">
        <f t="shared" si="14"/>
        <v>-7.1359890414992577E-3</v>
      </c>
      <c r="D954" s="5">
        <v>266.29000000000002</v>
      </c>
      <c r="E954" s="33">
        <f t="shared" si="14"/>
        <v>1.9883332693497735E-3</v>
      </c>
      <c r="F954" s="2"/>
    </row>
    <row r="955" spans="1:6" ht="17" x14ac:dyDescent="0.2">
      <c r="A955" s="28" t="s">
        <v>664</v>
      </c>
      <c r="B955" s="5">
        <v>15734.11</v>
      </c>
      <c r="C955" s="35">
        <f t="shared" si="14"/>
        <v>1.8915486332158338E-3</v>
      </c>
      <c r="D955" s="5">
        <v>266.82</v>
      </c>
      <c r="E955" s="33">
        <f t="shared" si="14"/>
        <v>-8.9988757478831616E-4</v>
      </c>
      <c r="F955" s="2"/>
    </row>
    <row r="956" spans="1:6" ht="17" x14ac:dyDescent="0.2">
      <c r="A956" s="28" t="s">
        <v>665</v>
      </c>
      <c r="B956" s="5">
        <v>15763.9</v>
      </c>
      <c r="C956" s="35">
        <f t="shared" si="14"/>
        <v>-1.1200599867507322E-2</v>
      </c>
      <c r="D956" s="5">
        <v>266.58</v>
      </c>
      <c r="E956" s="33">
        <f t="shared" si="14"/>
        <v>-1.5006002429096554E-4</v>
      </c>
      <c r="F956" s="2"/>
    </row>
    <row r="957" spans="1:6" ht="17" x14ac:dyDescent="0.2">
      <c r="A957" s="28" t="s">
        <v>666</v>
      </c>
      <c r="B957" s="5">
        <v>15588.32</v>
      </c>
      <c r="C957" s="35">
        <f t="shared" si="14"/>
        <v>-1.5937527470716972E-2</v>
      </c>
      <c r="D957" s="5">
        <v>266.54000000000002</v>
      </c>
      <c r="E957" s="33">
        <f t="shared" si="14"/>
        <v>-1.3560426116227653E-2</v>
      </c>
      <c r="F957" s="2"/>
    </row>
    <row r="958" spans="1:6" ht="17" x14ac:dyDescent="0.2">
      <c r="A958" s="28" t="s">
        <v>667</v>
      </c>
      <c r="B958" s="5">
        <v>15341.85</v>
      </c>
      <c r="C958" s="35">
        <f t="shared" si="14"/>
        <v>-2.411994796567285E-4</v>
      </c>
      <c r="D958" s="5">
        <v>262.95</v>
      </c>
      <c r="E958" s="33">
        <f t="shared" si="14"/>
        <v>-9.2074997659352675E-3</v>
      </c>
      <c r="F958" s="2"/>
    </row>
    <row r="959" spans="1:6" ht="17" x14ac:dyDescent="0.2">
      <c r="A959" s="28" t="s">
        <v>668</v>
      </c>
      <c r="B959" s="5">
        <v>15338.15</v>
      </c>
      <c r="C959" s="35">
        <f t="shared" si="14"/>
        <v>3.5086031175186605E-3</v>
      </c>
      <c r="D959" s="5">
        <v>260.54000000000002</v>
      </c>
      <c r="E959" s="33">
        <f t="shared" si="14"/>
        <v>1.2274646727190586E-3</v>
      </c>
      <c r="F959" s="2"/>
    </row>
    <row r="960" spans="1:6" ht="17" x14ac:dyDescent="0.2">
      <c r="A960" s="28" t="s">
        <v>669</v>
      </c>
      <c r="B960" s="5">
        <v>15392.06</v>
      </c>
      <c r="C960" s="35">
        <f t="shared" si="14"/>
        <v>1.3113947444630014E-2</v>
      </c>
      <c r="D960" s="5">
        <v>260.86</v>
      </c>
      <c r="E960" s="33">
        <f t="shared" si="14"/>
        <v>6.4957623996440006E-3</v>
      </c>
      <c r="F960" s="2"/>
    </row>
    <row r="961" spans="1:6" ht="17" x14ac:dyDescent="0.2">
      <c r="A961" s="28" t="s">
        <v>670</v>
      </c>
      <c r="B961" s="5">
        <v>15595.24</v>
      </c>
      <c r="C961" s="35">
        <f t="shared" si="14"/>
        <v>-2.7104892788278434E-2</v>
      </c>
      <c r="D961" s="5">
        <v>262.56</v>
      </c>
      <c r="E961" s="33">
        <f t="shared" si="14"/>
        <v>-2.1598113903542604E-2</v>
      </c>
      <c r="F961" s="2"/>
    </row>
    <row r="962" spans="1:6" ht="17" x14ac:dyDescent="0.2">
      <c r="A962" s="28" t="s">
        <v>671</v>
      </c>
      <c r="B962" s="5">
        <v>15178.21</v>
      </c>
      <c r="C962" s="35">
        <f t="shared" si="14"/>
        <v>-3.9185370432459621E-3</v>
      </c>
      <c r="D962" s="5">
        <v>256.95</v>
      </c>
      <c r="E962" s="33">
        <f t="shared" si="14"/>
        <v>-5.0330766983623931E-3</v>
      </c>
      <c r="F962" s="2"/>
    </row>
    <row r="963" spans="1:6" ht="17" x14ac:dyDescent="0.2">
      <c r="A963" s="28" t="s">
        <v>672</v>
      </c>
      <c r="B963" s="5">
        <v>15118.85</v>
      </c>
      <c r="C963" s="35">
        <f t="shared" si="14"/>
        <v>-1.2612565736780823E-2</v>
      </c>
      <c r="D963" s="5">
        <v>255.66</v>
      </c>
      <c r="E963" s="33">
        <f t="shared" si="14"/>
        <v>-8.524062218476125E-3</v>
      </c>
      <c r="F963" s="2"/>
    </row>
    <row r="964" spans="1:6" ht="17" x14ac:dyDescent="0.2">
      <c r="A964" s="28" t="s">
        <v>673</v>
      </c>
      <c r="B964" s="5">
        <v>14929.36</v>
      </c>
      <c r="C964" s="35">
        <f t="shared" si="14"/>
        <v>-8.618782876787634E-3</v>
      </c>
      <c r="D964" s="5">
        <v>253.49</v>
      </c>
      <c r="E964" s="33">
        <f t="shared" si="14"/>
        <v>-4.7847927259496714E-3</v>
      </c>
      <c r="F964" s="2"/>
    </row>
    <row r="965" spans="1:6" ht="17" x14ac:dyDescent="0.2">
      <c r="A965" s="28" t="s">
        <v>674</v>
      </c>
      <c r="B965" s="5">
        <v>14801.24</v>
      </c>
      <c r="C965" s="35">
        <f t="shared" ref="C965:E1028" si="15">LN(B966)-LN(B965)</f>
        <v>-1.9842336408260053E-3</v>
      </c>
      <c r="D965" s="5">
        <v>252.28</v>
      </c>
      <c r="E965" s="33">
        <f t="shared" si="15"/>
        <v>1.6472116910802193E-2</v>
      </c>
      <c r="F965" s="2"/>
    </row>
    <row r="966" spans="1:6" ht="16" x14ac:dyDescent="0.2">
      <c r="A966" s="28">
        <v>44570</v>
      </c>
      <c r="B966" s="5">
        <v>14771.9</v>
      </c>
      <c r="C966" s="35">
        <f t="shared" si="15"/>
        <v>-5.5937745565408648E-3</v>
      </c>
      <c r="D966" s="5">
        <v>256.47000000000003</v>
      </c>
      <c r="E966" s="33">
        <f t="shared" si="15"/>
        <v>-7.6715707567691638E-3</v>
      </c>
      <c r="F966" s="2"/>
    </row>
    <row r="967" spans="1:6" ht="16" x14ac:dyDescent="0.2">
      <c r="A967" s="28">
        <v>44601</v>
      </c>
      <c r="B967" s="5">
        <v>14689.5</v>
      </c>
      <c r="C967" s="35">
        <f t="shared" si="15"/>
        <v>-3.954847107719317E-3</v>
      </c>
      <c r="D967" s="5">
        <v>254.51</v>
      </c>
      <c r="E967" s="33">
        <f t="shared" si="15"/>
        <v>-4.7160543220314821E-4</v>
      </c>
      <c r="F967" s="2"/>
    </row>
    <row r="968" spans="1:6" ht="16" x14ac:dyDescent="0.2">
      <c r="A968" s="28">
        <v>44721</v>
      </c>
      <c r="B968" s="5">
        <v>14631.52</v>
      </c>
      <c r="C968" s="35">
        <f t="shared" si="15"/>
        <v>1.4456036075285894E-2</v>
      </c>
      <c r="D968" s="5">
        <v>254.39</v>
      </c>
      <c r="E968" s="33">
        <f t="shared" si="15"/>
        <v>1.5717645776794242E-2</v>
      </c>
      <c r="F968" s="2"/>
    </row>
    <row r="969" spans="1:6" ht="16" x14ac:dyDescent="0.2">
      <c r="A969" s="28">
        <v>44751</v>
      </c>
      <c r="B969" s="5">
        <v>14844.57</v>
      </c>
      <c r="C969" s="35">
        <f t="shared" si="15"/>
        <v>7.864139241236856E-3</v>
      </c>
      <c r="D969" s="5">
        <v>258.42</v>
      </c>
      <c r="E969" s="33">
        <f t="shared" si="15"/>
        <v>6.4031077015753723E-3</v>
      </c>
      <c r="F969" s="2"/>
    </row>
    <row r="970" spans="1:6" ht="16" x14ac:dyDescent="0.2">
      <c r="A970" s="28">
        <v>44782</v>
      </c>
      <c r="B970" s="5">
        <v>14961.77</v>
      </c>
      <c r="C970" s="35">
        <f t="shared" si="15"/>
        <v>1.5191042099626628E-2</v>
      </c>
      <c r="D970" s="5">
        <v>260.08</v>
      </c>
      <c r="E970" s="33">
        <f t="shared" si="15"/>
        <v>-2.1555050686012933E-3</v>
      </c>
      <c r="F970" s="2"/>
    </row>
    <row r="971" spans="1:6" ht="16" x14ac:dyDescent="0.2">
      <c r="A971" s="28">
        <v>44813</v>
      </c>
      <c r="B971" s="5">
        <v>15190.79</v>
      </c>
      <c r="C971" s="35">
        <f t="shared" si="15"/>
        <v>1.0568160338108257E-2</v>
      </c>
      <c r="D971" s="5">
        <v>259.52</v>
      </c>
      <c r="E971" s="33">
        <f t="shared" si="15"/>
        <v>3.2699253972143794E-3</v>
      </c>
      <c r="F971" s="2"/>
    </row>
    <row r="972" spans="1:6" ht="16" x14ac:dyDescent="0.2">
      <c r="A972" s="28">
        <v>44904</v>
      </c>
      <c r="B972" s="5">
        <v>15352.18</v>
      </c>
      <c r="C972" s="35">
        <f t="shared" si="15"/>
        <v>-3.5226558703371325E-2</v>
      </c>
      <c r="D972" s="5">
        <v>260.37</v>
      </c>
      <c r="E972" s="33">
        <f t="shared" si="15"/>
        <v>-2.3471059953696916E-2</v>
      </c>
      <c r="F972" s="2"/>
    </row>
    <row r="973" spans="1:6" ht="17" x14ac:dyDescent="0.2">
      <c r="A973" s="28" t="s">
        <v>675</v>
      </c>
      <c r="B973" s="5">
        <v>14820.79</v>
      </c>
      <c r="C973" s="35">
        <f t="shared" si="15"/>
        <v>1.5115968358276888E-3</v>
      </c>
      <c r="D973" s="5">
        <v>254.33</v>
      </c>
      <c r="E973" s="33">
        <f t="shared" si="15"/>
        <v>5.4504595279603052E-3</v>
      </c>
      <c r="F973" s="2"/>
    </row>
    <row r="974" spans="1:6" ht="17" x14ac:dyDescent="0.2">
      <c r="A974" s="28" t="s">
        <v>676</v>
      </c>
      <c r="B974" s="5">
        <v>14843.21</v>
      </c>
      <c r="C974" s="35">
        <f t="shared" si="15"/>
        <v>-8.1975102247699994E-3</v>
      </c>
      <c r="D974" s="5">
        <v>255.72</v>
      </c>
      <c r="E974" s="33">
        <f t="shared" si="15"/>
        <v>-8.8376230656628252E-3</v>
      </c>
      <c r="F974" s="2"/>
    </row>
    <row r="975" spans="1:6" ht="17" x14ac:dyDescent="0.2">
      <c r="A975" s="28" t="s">
        <v>677</v>
      </c>
      <c r="B975" s="5">
        <v>14722.03</v>
      </c>
      <c r="C975" s="35">
        <f t="shared" si="15"/>
        <v>-1.0112067552839221E-2</v>
      </c>
      <c r="D975" s="5">
        <v>253.47</v>
      </c>
      <c r="E975" s="33">
        <f t="shared" si="15"/>
        <v>5.6650688506962865E-3</v>
      </c>
      <c r="F975" s="2"/>
    </row>
    <row r="976" spans="1:6" ht="17" x14ac:dyDescent="0.2">
      <c r="A976" s="28" t="s">
        <v>678</v>
      </c>
      <c r="B976" s="5">
        <v>14573.91</v>
      </c>
      <c r="C976" s="35">
        <f t="shared" si="15"/>
        <v>6.8756239146399167E-3</v>
      </c>
      <c r="D976" s="5">
        <v>254.91</v>
      </c>
      <c r="E976" s="33">
        <f t="shared" si="15"/>
        <v>8.2044529605029837E-3</v>
      </c>
      <c r="F976" s="2"/>
    </row>
    <row r="977" spans="1:6" ht="17" x14ac:dyDescent="0.2">
      <c r="A977" s="28" t="s">
        <v>679</v>
      </c>
      <c r="B977" s="5">
        <v>14674.46</v>
      </c>
      <c r="C977" s="35">
        <f t="shared" si="15"/>
        <v>-1.3704888186907738E-2</v>
      </c>
      <c r="D977" s="5">
        <v>257.01</v>
      </c>
      <c r="E977" s="33">
        <f t="shared" si="15"/>
        <v>-6.2840510456236842E-3</v>
      </c>
      <c r="F977" s="2"/>
    </row>
    <row r="978" spans="1:6" ht="17" x14ac:dyDescent="0.2">
      <c r="A978" s="28" t="s">
        <v>680</v>
      </c>
      <c r="B978" s="5">
        <v>14474.72</v>
      </c>
      <c r="C978" s="35">
        <f t="shared" si="15"/>
        <v>-1.6586863731070878E-2</v>
      </c>
      <c r="D978" s="5">
        <v>255.4</v>
      </c>
      <c r="E978" s="33">
        <f t="shared" si="15"/>
        <v>-1.7059330149107765E-2</v>
      </c>
      <c r="F978" s="2"/>
    </row>
    <row r="979" spans="1:6" ht="17" x14ac:dyDescent="0.2">
      <c r="A979" s="28" t="s">
        <v>681</v>
      </c>
      <c r="B979" s="5">
        <v>14236.61</v>
      </c>
      <c r="C979" s="35">
        <f t="shared" si="15"/>
        <v>-8.466114362365218E-3</v>
      </c>
      <c r="D979" s="5">
        <v>251.08</v>
      </c>
      <c r="E979" s="33">
        <f t="shared" si="15"/>
        <v>-1.2584832039330252E-2</v>
      </c>
      <c r="F979" s="2"/>
    </row>
    <row r="980" spans="1:6" ht="17" x14ac:dyDescent="0.2">
      <c r="A980" s="28" t="s">
        <v>682</v>
      </c>
      <c r="B980" s="5">
        <v>14116.59</v>
      </c>
      <c r="C980" s="35">
        <f t="shared" si="15"/>
        <v>-2.2900249052113963E-2</v>
      </c>
      <c r="D980" s="5">
        <v>247.94</v>
      </c>
      <c r="E980" s="33">
        <f t="shared" si="15"/>
        <v>-8.0585181686521068E-3</v>
      </c>
      <c r="F980" s="2"/>
    </row>
    <row r="981" spans="1:6" ht="17" x14ac:dyDescent="0.2">
      <c r="A981" s="28" t="s">
        <v>683</v>
      </c>
      <c r="B981" s="5">
        <v>13796.99</v>
      </c>
      <c r="C981" s="35">
        <f t="shared" si="15"/>
        <v>-1.582361200823712E-2</v>
      </c>
      <c r="D981" s="5">
        <v>245.95</v>
      </c>
      <c r="E981" s="33">
        <f t="shared" si="15"/>
        <v>-8.9441285638951484E-3</v>
      </c>
      <c r="F981" s="2"/>
    </row>
    <row r="982" spans="1:6" ht="17" x14ac:dyDescent="0.2">
      <c r="A982" s="28" t="s">
        <v>684</v>
      </c>
      <c r="B982" s="5">
        <v>13580.39</v>
      </c>
      <c r="C982" s="35">
        <f t="shared" si="15"/>
        <v>-2.8485961564204132E-3</v>
      </c>
      <c r="D982" s="5">
        <v>243.76</v>
      </c>
      <c r="E982" s="33">
        <f t="shared" si="15"/>
        <v>-2.9390618157515647E-2</v>
      </c>
      <c r="F982" s="2"/>
    </row>
    <row r="983" spans="1:6" ht="17" x14ac:dyDescent="0.2">
      <c r="A983" s="28" t="s">
        <v>685</v>
      </c>
      <c r="B983" s="5">
        <v>13541.76</v>
      </c>
      <c r="C983" s="35">
        <f t="shared" si="15"/>
        <v>2.129180990402979E-2</v>
      </c>
      <c r="D983" s="5">
        <v>236.7</v>
      </c>
      <c r="E983" s="33">
        <f t="shared" si="15"/>
        <v>1.0134280066749213E-3</v>
      </c>
      <c r="F983" s="2"/>
    </row>
    <row r="984" spans="1:6" ht="17" x14ac:dyDescent="0.2">
      <c r="A984" s="28" t="s">
        <v>686</v>
      </c>
      <c r="B984" s="5">
        <v>13833.18</v>
      </c>
      <c r="C984" s="35">
        <f t="shared" si="15"/>
        <v>-1.6390888309743445E-2</v>
      </c>
      <c r="D984" s="5">
        <v>236.94</v>
      </c>
      <c r="E984" s="33">
        <f t="shared" si="15"/>
        <v>-1.0777886823754912E-2</v>
      </c>
      <c r="F984" s="2"/>
    </row>
    <row r="985" spans="1:6" ht="17" x14ac:dyDescent="0.2">
      <c r="A985" s="28" t="s">
        <v>687</v>
      </c>
      <c r="B985" s="5">
        <v>13608.29</v>
      </c>
      <c r="C985" s="35">
        <f t="shared" si="15"/>
        <v>-1.0052347404174711E-2</v>
      </c>
      <c r="D985" s="5">
        <v>234.4</v>
      </c>
      <c r="E985" s="33">
        <f t="shared" si="15"/>
        <v>-1.5737522203714605E-2</v>
      </c>
      <c r="F985" s="2"/>
    </row>
    <row r="986" spans="1:6" ht="17" x14ac:dyDescent="0.2">
      <c r="A986" s="28" t="s">
        <v>688</v>
      </c>
      <c r="B986" s="5">
        <v>13472.18</v>
      </c>
      <c r="C986" s="35">
        <f t="shared" si="15"/>
        <v>2.8071325307861272E-2</v>
      </c>
      <c r="D986" s="5">
        <v>230.74</v>
      </c>
      <c r="E986" s="33">
        <f t="shared" si="15"/>
        <v>1.9739741536639599E-2</v>
      </c>
      <c r="F986" s="2"/>
    </row>
    <row r="987" spans="1:6" ht="16" x14ac:dyDescent="0.2">
      <c r="A987" s="28">
        <v>44630</v>
      </c>
      <c r="B987" s="5">
        <v>13855.72</v>
      </c>
      <c r="C987" s="35">
        <f t="shared" si="15"/>
        <v>3.2923402609442931E-2</v>
      </c>
      <c r="D987" s="5">
        <v>235.34</v>
      </c>
      <c r="E987" s="33">
        <f t="shared" si="15"/>
        <v>1.3338033292613183E-2</v>
      </c>
      <c r="F987" s="2"/>
    </row>
    <row r="988" spans="1:6" ht="16" x14ac:dyDescent="0.2">
      <c r="A988" s="28">
        <v>44661</v>
      </c>
      <c r="B988" s="5">
        <v>14319.49</v>
      </c>
      <c r="C988" s="35">
        <f t="shared" si="15"/>
        <v>-4.0207852774525321E-3</v>
      </c>
      <c r="D988" s="5">
        <v>238.5</v>
      </c>
      <c r="E988" s="33">
        <f t="shared" si="15"/>
        <v>2.470739756446072E-3</v>
      </c>
      <c r="F988" s="2"/>
    </row>
    <row r="989" spans="1:6" ht="16" x14ac:dyDescent="0.2">
      <c r="A989" s="28">
        <v>44691</v>
      </c>
      <c r="B989" s="5">
        <v>14262.03</v>
      </c>
      <c r="C989" s="35">
        <f t="shared" si="15"/>
        <v>-1.2321399955965262E-2</v>
      </c>
      <c r="D989" s="5">
        <v>239.09</v>
      </c>
      <c r="E989" s="33">
        <f t="shared" si="15"/>
        <v>-1.8318931996470056E-2</v>
      </c>
      <c r="F989" s="2"/>
    </row>
    <row r="990" spans="1:6" ht="16" x14ac:dyDescent="0.2">
      <c r="A990" s="28">
        <v>44722</v>
      </c>
      <c r="B990" s="5">
        <v>14087.38</v>
      </c>
      <c r="C990" s="35">
        <f t="shared" si="15"/>
        <v>-2.0736863882721224E-2</v>
      </c>
      <c r="D990" s="5">
        <v>234.75</v>
      </c>
      <c r="E990" s="33">
        <f t="shared" si="15"/>
        <v>-6.6675461781340317E-3</v>
      </c>
      <c r="F990" s="2"/>
    </row>
    <row r="991" spans="1:6" ht="16" x14ac:dyDescent="0.2">
      <c r="A991" s="28">
        <v>44752</v>
      </c>
      <c r="B991" s="5">
        <v>13798.26</v>
      </c>
      <c r="C991" s="35">
        <f t="shared" si="15"/>
        <v>-7.6161176645541673E-3</v>
      </c>
      <c r="D991" s="5">
        <v>233.19</v>
      </c>
      <c r="E991" s="33">
        <f t="shared" si="15"/>
        <v>7.5191536385865732E-3</v>
      </c>
      <c r="F991" s="2"/>
    </row>
    <row r="992" spans="1:6" ht="16" x14ac:dyDescent="0.2">
      <c r="A992" s="28">
        <v>44844</v>
      </c>
      <c r="B992" s="5">
        <v>13693.57</v>
      </c>
      <c r="C992" s="35">
        <f t="shared" si="15"/>
        <v>-6.2619107641506133E-3</v>
      </c>
      <c r="D992" s="5">
        <v>234.95</v>
      </c>
      <c r="E992" s="33">
        <f t="shared" si="15"/>
        <v>8.8983637993029774E-3</v>
      </c>
      <c r="F992" s="2"/>
    </row>
    <row r="993" spans="1:6" ht="16" x14ac:dyDescent="0.2">
      <c r="A993" s="28">
        <v>44875</v>
      </c>
      <c r="B993" s="5">
        <v>13608.09</v>
      </c>
      <c r="C993" s="35">
        <f t="shared" si="15"/>
        <v>-4.5141117549398757E-3</v>
      </c>
      <c r="D993" s="5">
        <v>237.05</v>
      </c>
      <c r="E993" s="33">
        <f t="shared" si="15"/>
        <v>4.2184303226555642E-5</v>
      </c>
      <c r="F993" s="2"/>
    </row>
    <row r="994" spans="1:6" ht="16" x14ac:dyDescent="0.2">
      <c r="A994" s="28">
        <v>44905</v>
      </c>
      <c r="B994" s="5">
        <v>13546.8</v>
      </c>
      <c r="C994" s="35">
        <f t="shared" si="15"/>
        <v>2.4944642875665224E-2</v>
      </c>
      <c r="D994" s="5">
        <v>237.06</v>
      </c>
      <c r="E994" s="33">
        <f t="shared" si="15"/>
        <v>4.0062404662236872E-2</v>
      </c>
      <c r="F994" s="2"/>
    </row>
    <row r="995" spans="1:6" ht="17" x14ac:dyDescent="0.2">
      <c r="A995" s="28" t="s">
        <v>689</v>
      </c>
      <c r="B995" s="5">
        <v>13888.97</v>
      </c>
      <c r="C995" s="35">
        <f t="shared" si="15"/>
        <v>-2.048785160840616E-2</v>
      </c>
      <c r="D995" s="5">
        <v>246.75</v>
      </c>
      <c r="E995" s="33">
        <f t="shared" si="15"/>
        <v>-1.4656015433069491E-2</v>
      </c>
      <c r="F995" s="2"/>
    </row>
    <row r="996" spans="1:6" ht="17" x14ac:dyDescent="0.2">
      <c r="A996" s="28" t="s">
        <v>690</v>
      </c>
      <c r="B996" s="5">
        <v>13607.31</v>
      </c>
      <c r="C996" s="35">
        <f t="shared" si="15"/>
        <v>2.2950083429037704E-2</v>
      </c>
      <c r="D996" s="5">
        <v>243.16</v>
      </c>
      <c r="E996" s="33">
        <f t="shared" si="15"/>
        <v>1.3561191407890583E-2</v>
      </c>
      <c r="F996" s="2"/>
    </row>
    <row r="997" spans="1:6" ht="17" x14ac:dyDescent="0.2">
      <c r="A997" s="28" t="s">
        <v>691</v>
      </c>
      <c r="B997" s="5">
        <v>13923.21</v>
      </c>
      <c r="C997" s="35">
        <f t="shared" si="15"/>
        <v>1.1851314672368218E-2</v>
      </c>
      <c r="D997" s="5">
        <v>246.48</v>
      </c>
      <c r="E997" s="33">
        <f t="shared" si="15"/>
        <v>1.0934803408805038E-2</v>
      </c>
      <c r="F997" s="2"/>
    </row>
    <row r="998" spans="1:6" ht="17" x14ac:dyDescent="0.2">
      <c r="A998" s="28" t="s">
        <v>692</v>
      </c>
      <c r="B998" s="5">
        <v>14089.2</v>
      </c>
      <c r="C998" s="35">
        <f t="shared" si="15"/>
        <v>-1.0125473237367899E-2</v>
      </c>
      <c r="D998" s="5">
        <v>249.19</v>
      </c>
      <c r="E998" s="33">
        <f t="shared" si="15"/>
        <v>6.2407691448278513E-3</v>
      </c>
      <c r="F998" s="2"/>
    </row>
    <row r="999" spans="1:6" ht="17" x14ac:dyDescent="0.2">
      <c r="A999" s="28" t="s">
        <v>693</v>
      </c>
      <c r="B999" s="5">
        <v>13947.26</v>
      </c>
      <c r="C999" s="35">
        <f t="shared" si="15"/>
        <v>-7.6861640541778797E-3</v>
      </c>
      <c r="D999" s="5">
        <v>250.75</v>
      </c>
      <c r="E999" s="33">
        <f t="shared" si="15"/>
        <v>-3.9159324395408035E-3</v>
      </c>
      <c r="F999" s="2"/>
    </row>
    <row r="1000" spans="1:6" ht="17" x14ac:dyDescent="0.2">
      <c r="A1000" s="28" t="s">
        <v>694</v>
      </c>
      <c r="B1000" s="5">
        <v>13840.47</v>
      </c>
      <c r="C1000" s="35">
        <f t="shared" si="15"/>
        <v>2.1697131806428516E-2</v>
      </c>
      <c r="D1000" s="5">
        <v>249.77</v>
      </c>
      <c r="E1000" s="33">
        <f t="shared" si="15"/>
        <v>1.8956785945841048E-2</v>
      </c>
      <c r="F1000" s="2"/>
    </row>
    <row r="1001" spans="1:6" ht="17" x14ac:dyDescent="0.2">
      <c r="A1001" s="28" t="s">
        <v>695</v>
      </c>
      <c r="B1001" s="5">
        <v>14144.05</v>
      </c>
      <c r="C1001" s="35">
        <f t="shared" si="15"/>
        <v>5.7849676456189769E-3</v>
      </c>
      <c r="D1001" s="5">
        <v>254.55</v>
      </c>
      <c r="E1001" s="33">
        <f t="shared" si="15"/>
        <v>3.0203800395112168E-3</v>
      </c>
      <c r="F1001" s="2"/>
    </row>
    <row r="1002" spans="1:6" ht="17" x14ac:dyDescent="0.2">
      <c r="A1002" s="28" t="s">
        <v>696</v>
      </c>
      <c r="B1002" s="5">
        <v>14226.11</v>
      </c>
      <c r="C1002" s="35">
        <f t="shared" si="15"/>
        <v>1.4970907654051402E-2</v>
      </c>
      <c r="D1002" s="5">
        <v>255.32</v>
      </c>
      <c r="E1002" s="33">
        <f t="shared" si="15"/>
        <v>1.6045400174684588E-3</v>
      </c>
      <c r="F1002" s="2"/>
    </row>
    <row r="1003" spans="1:6" ht="17" x14ac:dyDescent="0.2">
      <c r="A1003" s="28" t="s">
        <v>697</v>
      </c>
      <c r="B1003" s="5">
        <v>14440.69</v>
      </c>
      <c r="C1003" s="35">
        <f t="shared" si="15"/>
        <v>6.2818656425225328E-3</v>
      </c>
      <c r="D1003" s="5">
        <v>255.73</v>
      </c>
      <c r="E1003" s="33">
        <f t="shared" si="15"/>
        <v>3.4352221781954739E-3</v>
      </c>
      <c r="F1003" s="2"/>
    </row>
    <row r="1004" spans="1:6" ht="17" x14ac:dyDescent="0.2">
      <c r="A1004" s="28" t="s">
        <v>698</v>
      </c>
      <c r="B1004" s="5">
        <v>14531.69</v>
      </c>
      <c r="C1004" s="35">
        <f t="shared" si="15"/>
        <v>2.625974866473868E-3</v>
      </c>
      <c r="D1004" s="5">
        <v>256.61</v>
      </c>
      <c r="E1004" s="33">
        <f t="shared" si="15"/>
        <v>3.258741161450196E-2</v>
      </c>
      <c r="F1004" s="2"/>
    </row>
    <row r="1005" spans="1:6" ht="17" x14ac:dyDescent="0.2">
      <c r="A1005" s="28" t="s">
        <v>699</v>
      </c>
      <c r="B1005" s="5">
        <v>14569.9</v>
      </c>
      <c r="C1005" s="35">
        <f t="shared" si="15"/>
        <v>1.5374110133372199E-2</v>
      </c>
      <c r="D1005" s="5">
        <v>265.11</v>
      </c>
      <c r="E1005" s="33">
        <f t="shared" si="15"/>
        <v>3.4879283842411013E-2</v>
      </c>
      <c r="F1005" s="2"/>
    </row>
    <row r="1006" spans="1:6" ht="17" x14ac:dyDescent="0.2">
      <c r="A1006" s="28" t="s">
        <v>700</v>
      </c>
      <c r="B1006" s="5">
        <v>14795.63</v>
      </c>
      <c r="C1006" s="35">
        <f t="shared" si="15"/>
        <v>-3.2901603201533902E-3</v>
      </c>
      <c r="D1006" s="5">
        <v>274.52</v>
      </c>
      <c r="E1006" s="33">
        <f t="shared" si="15"/>
        <v>-6.7985202824498714E-3</v>
      </c>
      <c r="F1006" s="2"/>
    </row>
    <row r="1007" spans="1:6" ht="17" x14ac:dyDescent="0.2">
      <c r="A1007" s="28" t="s">
        <v>701</v>
      </c>
      <c r="B1007" s="5">
        <v>14747.03</v>
      </c>
      <c r="C1007" s="35">
        <f t="shared" si="15"/>
        <v>2.9575744007477311E-3</v>
      </c>
      <c r="D1007" s="5">
        <v>272.66000000000003</v>
      </c>
      <c r="E1007" s="33">
        <f t="shared" si="15"/>
        <v>1.0630304697833992E-3</v>
      </c>
      <c r="F1007" s="2"/>
    </row>
    <row r="1008" spans="1:6" ht="16" x14ac:dyDescent="0.2">
      <c r="A1008" s="28">
        <v>44572</v>
      </c>
      <c r="B1008" s="5">
        <v>14790.71</v>
      </c>
      <c r="C1008" s="35">
        <f t="shared" si="15"/>
        <v>-1.9998918409037003E-2</v>
      </c>
      <c r="D1008" s="5">
        <v>272.95</v>
      </c>
      <c r="E1008" s="33">
        <f t="shared" si="15"/>
        <v>-9.4972369595653916E-3</v>
      </c>
      <c r="F1008" s="2"/>
    </row>
    <row r="1009" spans="1:6" ht="16" x14ac:dyDescent="0.2">
      <c r="A1009" s="28">
        <v>44603</v>
      </c>
      <c r="B1009" s="5">
        <v>14497.85</v>
      </c>
      <c r="C1009" s="35">
        <f t="shared" si="15"/>
        <v>-2.913637432673255E-3</v>
      </c>
      <c r="D1009" s="5">
        <v>270.37</v>
      </c>
      <c r="E1009" s="33">
        <f t="shared" si="15"/>
        <v>9.4972369595653916E-3</v>
      </c>
      <c r="F1009" s="2"/>
    </row>
    <row r="1010" spans="1:6" ht="16" x14ac:dyDescent="0.2">
      <c r="A1010" s="28">
        <v>44631</v>
      </c>
      <c r="B1010" s="5">
        <v>14455.67</v>
      </c>
      <c r="C1010" s="35">
        <f t="shared" si="15"/>
        <v>1.6949186269290095E-2</v>
      </c>
      <c r="D1010" s="5">
        <v>272.95</v>
      </c>
      <c r="E1010" s="33">
        <f t="shared" si="15"/>
        <v>6.099695665838567E-3</v>
      </c>
      <c r="F1010" s="2"/>
    </row>
    <row r="1011" spans="1:6" ht="16" x14ac:dyDescent="0.2">
      <c r="A1011" s="28">
        <v>44662</v>
      </c>
      <c r="B1011" s="5">
        <v>14702.77</v>
      </c>
      <c r="C1011" s="35">
        <f t="shared" si="15"/>
        <v>7.174207529580201E-3</v>
      </c>
      <c r="D1011" s="5">
        <v>274.62</v>
      </c>
      <c r="E1011" s="33">
        <f t="shared" si="15"/>
        <v>6.4969467955213744E-3</v>
      </c>
      <c r="F1011" s="2"/>
    </row>
    <row r="1012" spans="1:6" ht="16" x14ac:dyDescent="0.2">
      <c r="A1012" s="28">
        <v>44753</v>
      </c>
      <c r="B1012" s="5">
        <v>14808.63</v>
      </c>
      <c r="C1012" s="35">
        <f t="shared" si="15"/>
        <v>5.4327152370827747E-3</v>
      </c>
      <c r="D1012" s="5">
        <v>276.41000000000003</v>
      </c>
      <c r="E1012" s="33">
        <f t="shared" si="15"/>
        <v>7.1736577711378757E-3</v>
      </c>
      <c r="F1012" s="2"/>
    </row>
    <row r="1013" spans="1:6" ht="16" x14ac:dyDescent="0.2">
      <c r="A1013" s="28">
        <v>44784</v>
      </c>
      <c r="B1013" s="5">
        <v>14889.3</v>
      </c>
      <c r="C1013" s="35">
        <f t="shared" si="15"/>
        <v>-2.0460013240944264E-2</v>
      </c>
      <c r="D1013" s="5">
        <v>278.39999999999998</v>
      </c>
      <c r="E1013" s="33">
        <f t="shared" si="15"/>
        <v>-2.1934959081635341E-3</v>
      </c>
      <c r="F1013" s="2"/>
    </row>
    <row r="1014" spans="1:6" ht="16" x14ac:dyDescent="0.2">
      <c r="A1014" s="28">
        <v>44815</v>
      </c>
      <c r="B1014" s="5">
        <v>14587.76</v>
      </c>
      <c r="C1014" s="35">
        <f t="shared" si="15"/>
        <v>4.3394212602757776E-2</v>
      </c>
      <c r="D1014" s="5">
        <v>277.79000000000002</v>
      </c>
      <c r="E1014" s="33">
        <f t="shared" si="15"/>
        <v>-6.8994439890106563E-3</v>
      </c>
      <c r="F1014" s="2"/>
    </row>
    <row r="1015" spans="1:6" ht="16" x14ac:dyDescent="0.2">
      <c r="A1015" s="28">
        <v>44845</v>
      </c>
      <c r="B1015" s="5">
        <v>15234.72</v>
      </c>
      <c r="C1015" s="35">
        <f t="shared" si="15"/>
        <v>7.7136694437900388E-3</v>
      </c>
      <c r="D1015" s="5">
        <v>275.88</v>
      </c>
      <c r="E1015" s="33">
        <f t="shared" si="15"/>
        <v>-1.6409087824939661E-2</v>
      </c>
      <c r="F1015" s="2"/>
    </row>
    <row r="1016" spans="1:6" ht="16" x14ac:dyDescent="0.2">
      <c r="A1016" s="28">
        <v>44876</v>
      </c>
      <c r="B1016" s="5">
        <v>15352.69</v>
      </c>
      <c r="C1016" s="35">
        <f t="shared" si="15"/>
        <v>-8.0905113945668461E-3</v>
      </c>
      <c r="D1016" s="5">
        <v>271.39</v>
      </c>
      <c r="E1016" s="33">
        <f t="shared" si="15"/>
        <v>3.2373202683695368E-3</v>
      </c>
      <c r="F1016" s="2"/>
    </row>
    <row r="1017" spans="1:6" ht="17" x14ac:dyDescent="0.2">
      <c r="A1017" s="28" t="s">
        <v>702</v>
      </c>
      <c r="B1017" s="5">
        <v>15228.98</v>
      </c>
      <c r="C1017" s="35">
        <f t="shared" si="15"/>
        <v>9.9327898848482477E-3</v>
      </c>
      <c r="D1017" s="5">
        <v>272.27</v>
      </c>
      <c r="E1017" s="33">
        <f t="shared" si="15"/>
        <v>-1.6404433705409893E-2</v>
      </c>
      <c r="F1017" s="2"/>
    </row>
    <row r="1018" spans="1:6" ht="17" x14ac:dyDescent="0.2">
      <c r="A1018" s="28" t="s">
        <v>703</v>
      </c>
      <c r="B1018" s="5">
        <v>15381</v>
      </c>
      <c r="C1018" s="35">
        <f t="shared" si="15"/>
        <v>-7.5539780831679337E-3</v>
      </c>
      <c r="D1018" s="5">
        <v>267.83999999999997</v>
      </c>
      <c r="E1018" s="33">
        <f t="shared" si="15"/>
        <v>1.7285523376567191E-2</v>
      </c>
      <c r="F1018" s="2"/>
    </row>
    <row r="1019" spans="1:6" ht="17" x14ac:dyDescent="0.2">
      <c r="A1019" s="28" t="s">
        <v>704</v>
      </c>
      <c r="B1019" s="5">
        <v>15265.25</v>
      </c>
      <c r="C1019" s="35">
        <f t="shared" si="15"/>
        <v>-2.7085008264808863E-3</v>
      </c>
      <c r="D1019" s="5">
        <v>272.51</v>
      </c>
      <c r="E1019" s="33">
        <f t="shared" si="15"/>
        <v>3.114297129358512E-3</v>
      </c>
      <c r="F1019" s="2"/>
    </row>
    <row r="1020" spans="1:6" ht="17" x14ac:dyDescent="0.2">
      <c r="A1020" s="28" t="s">
        <v>705</v>
      </c>
      <c r="B1020" s="5">
        <v>15223.96</v>
      </c>
      <c r="C1020" s="35">
        <f t="shared" si="15"/>
        <v>5.6206841358488191E-3</v>
      </c>
      <c r="D1020" s="5">
        <v>273.36</v>
      </c>
      <c r="E1020" s="33">
        <f t="shared" si="15"/>
        <v>3.6581127800694446E-5</v>
      </c>
      <c r="F1020" s="2"/>
    </row>
    <row r="1021" spans="1:6" ht="17" x14ac:dyDescent="0.2">
      <c r="A1021" s="28" t="s">
        <v>706</v>
      </c>
      <c r="B1021" s="5">
        <v>15309.77</v>
      </c>
      <c r="C1021" s="35">
        <f t="shared" si="15"/>
        <v>-2.0602837872232271E-3</v>
      </c>
      <c r="D1021" s="5">
        <v>273.37</v>
      </c>
      <c r="E1021" s="33">
        <f t="shared" si="15"/>
        <v>4.1979291055964651E-3</v>
      </c>
      <c r="F1021" s="2"/>
    </row>
    <row r="1022" spans="1:6" ht="17" x14ac:dyDescent="0.2">
      <c r="A1022" s="28" t="s">
        <v>707</v>
      </c>
      <c r="B1022" s="5">
        <v>15278.26</v>
      </c>
      <c r="C1022" s="35">
        <f t="shared" si="15"/>
        <v>1.3231653880573901E-2</v>
      </c>
      <c r="D1022" s="5">
        <v>274.52</v>
      </c>
      <c r="E1022" s="33">
        <f t="shared" si="15"/>
        <v>8.7387130524696488E-4</v>
      </c>
      <c r="F1022" s="2"/>
    </row>
    <row r="1023" spans="1:6" ht="17" x14ac:dyDescent="0.2">
      <c r="A1023" s="28" t="s">
        <v>708</v>
      </c>
      <c r="B1023" s="5">
        <v>15481.76</v>
      </c>
      <c r="C1023" s="35">
        <f t="shared" si="15"/>
        <v>4.1099374325170857E-3</v>
      </c>
      <c r="D1023" s="5">
        <v>274.76</v>
      </c>
      <c r="E1023" s="33">
        <f t="shared" si="15"/>
        <v>-5.437671920851983E-3</v>
      </c>
      <c r="F1023" s="2"/>
    </row>
    <row r="1024" spans="1:6" ht="17" x14ac:dyDescent="0.2">
      <c r="A1024" s="28" t="s">
        <v>709</v>
      </c>
      <c r="B1024" s="5">
        <v>15545.52</v>
      </c>
      <c r="C1024" s="35">
        <f t="shared" si="15"/>
        <v>3.8618155360676809E-3</v>
      </c>
      <c r="D1024" s="5">
        <v>273.27</v>
      </c>
      <c r="E1024" s="33">
        <f t="shared" si="15"/>
        <v>6.3107802417432524E-3</v>
      </c>
      <c r="F1024" s="2"/>
    </row>
    <row r="1025" spans="1:6" ht="17" x14ac:dyDescent="0.2">
      <c r="A1025" s="28" t="s">
        <v>710</v>
      </c>
      <c r="B1025" s="5">
        <v>15605.67</v>
      </c>
      <c r="C1025" s="35">
        <f t="shared" si="15"/>
        <v>-1.5188125421218501E-2</v>
      </c>
      <c r="D1025" s="5">
        <v>275</v>
      </c>
      <c r="E1025" s="33">
        <f t="shared" si="15"/>
        <v>-7.7389595561809799E-3</v>
      </c>
      <c r="F1025" s="2"/>
    </row>
    <row r="1026" spans="1:6" ht="17" x14ac:dyDescent="0.2">
      <c r="A1026" s="28" t="s">
        <v>711</v>
      </c>
      <c r="B1026" s="5">
        <v>15370.44</v>
      </c>
      <c r="C1026" s="35">
        <f t="shared" si="15"/>
        <v>4.0916953972214287E-3</v>
      </c>
      <c r="D1026" s="5">
        <v>272.88</v>
      </c>
      <c r="E1026" s="33">
        <f t="shared" si="15"/>
        <v>-5.4015454046307809E-3</v>
      </c>
      <c r="F1026" s="2"/>
    </row>
    <row r="1027" spans="1:6" ht="17" x14ac:dyDescent="0.2">
      <c r="A1027" s="28" t="s">
        <v>712</v>
      </c>
      <c r="B1027" s="5">
        <v>15433.46</v>
      </c>
      <c r="C1027" s="35">
        <f t="shared" si="15"/>
        <v>2.2206703110237314E-2</v>
      </c>
      <c r="D1027" s="5">
        <v>271.41000000000003</v>
      </c>
      <c r="E1027" s="33">
        <f t="shared" si="15"/>
        <v>5.0716757001714186E-3</v>
      </c>
      <c r="F1027" s="2"/>
    </row>
    <row r="1028" spans="1:6" ht="17" x14ac:dyDescent="0.2">
      <c r="A1028" s="28" t="s">
        <v>713</v>
      </c>
      <c r="B1028" s="5">
        <v>15780.02</v>
      </c>
      <c r="C1028" s="35">
        <f t="shared" si="15"/>
        <v>-1.1984349495346436E-3</v>
      </c>
      <c r="D1028" s="5">
        <v>272.79000000000002</v>
      </c>
      <c r="E1028" s="33">
        <f t="shared" si="15"/>
        <v>2.2336558839173293E-3</v>
      </c>
      <c r="F1028" s="2"/>
    </row>
    <row r="1029" spans="1:6" ht="16" x14ac:dyDescent="0.2">
      <c r="A1029" s="28">
        <v>44573</v>
      </c>
      <c r="B1029" s="5">
        <v>15761.12</v>
      </c>
      <c r="C1029" s="35">
        <f t="shared" ref="C1029:E1092" si="16">LN(B1030)-LN(B1029)</f>
        <v>3.7426883215196938E-4</v>
      </c>
      <c r="D1029" s="5">
        <v>273.39999999999998</v>
      </c>
      <c r="E1029" s="33">
        <f t="shared" si="16"/>
        <v>0</v>
      </c>
      <c r="F1029" s="2"/>
    </row>
    <row r="1030" spans="1:6" ht="16" x14ac:dyDescent="0.2">
      <c r="A1030" s="28">
        <v>44604</v>
      </c>
      <c r="B1030" s="5">
        <v>15767.02</v>
      </c>
      <c r="C1030" s="35">
        <f t="shared" si="16"/>
        <v>-1.8708168522719504E-2</v>
      </c>
      <c r="D1030" s="5">
        <v>273.39999999999998</v>
      </c>
      <c r="E1030" s="33">
        <f t="shared" si="16"/>
        <v>-6.6423481343900193E-3</v>
      </c>
      <c r="F1030" s="2"/>
    </row>
    <row r="1031" spans="1:6" ht="16" x14ac:dyDescent="0.2">
      <c r="A1031" s="28">
        <v>44693</v>
      </c>
      <c r="B1031" s="5">
        <v>15474.79</v>
      </c>
      <c r="C1031" s="35">
        <f t="shared" si="16"/>
        <v>-9.5023217506966517E-3</v>
      </c>
      <c r="D1031" s="5">
        <v>271.58999999999997</v>
      </c>
      <c r="E1031" s="33">
        <f t="shared" si="16"/>
        <v>6.6254419384748076E-4</v>
      </c>
      <c r="F1031" s="2"/>
    </row>
    <row r="1032" spans="1:6" ht="16" x14ac:dyDescent="0.2">
      <c r="A1032" s="28">
        <v>44724</v>
      </c>
      <c r="B1032" s="5">
        <v>15328.44</v>
      </c>
      <c r="C1032" s="35">
        <f t="shared" si="16"/>
        <v>-1.0868065702407392E-3</v>
      </c>
      <c r="D1032" s="5">
        <v>271.77</v>
      </c>
      <c r="E1032" s="33">
        <f t="shared" si="16"/>
        <v>-5.275694293624511E-3</v>
      </c>
      <c r="F1032" s="2"/>
    </row>
    <row r="1033" spans="1:6" ht="16" x14ac:dyDescent="0.2">
      <c r="A1033" s="28">
        <v>44754</v>
      </c>
      <c r="B1033" s="5">
        <v>15311.79</v>
      </c>
      <c r="C1033" s="35">
        <f t="shared" si="16"/>
        <v>5.7404934250886441E-3</v>
      </c>
      <c r="D1033" s="5">
        <v>270.33999999999997</v>
      </c>
      <c r="E1033" s="33">
        <f t="shared" si="16"/>
        <v>1.1218921120463854E-2</v>
      </c>
      <c r="F1033" s="2"/>
    </row>
    <row r="1034" spans="1:6" ht="16" x14ac:dyDescent="0.2">
      <c r="A1034" s="28">
        <v>44785</v>
      </c>
      <c r="B1034" s="5">
        <v>15399.94</v>
      </c>
      <c r="C1034" s="35">
        <f t="shared" si="16"/>
        <v>-7.0959233901035645E-3</v>
      </c>
      <c r="D1034" s="5">
        <v>273.39</v>
      </c>
      <c r="E1034" s="33">
        <f t="shared" si="16"/>
        <v>-4.9502328687074382E-3</v>
      </c>
      <c r="F1034" s="2"/>
    </row>
    <row r="1035" spans="1:6" ht="16" x14ac:dyDescent="0.2">
      <c r="A1035" s="28">
        <v>44816</v>
      </c>
      <c r="B1035" s="5">
        <v>15291.05</v>
      </c>
      <c r="C1035" s="35">
        <f t="shared" si="16"/>
        <v>1.1548998120424869E-2</v>
      </c>
      <c r="D1035" s="5">
        <v>272.04000000000002</v>
      </c>
      <c r="E1035" s="33">
        <f t="shared" si="16"/>
        <v>1.669560888912347E-2</v>
      </c>
      <c r="F1035" s="2"/>
    </row>
    <row r="1036" spans="1:6" ht="16" x14ac:dyDescent="0.2">
      <c r="A1036" s="28">
        <v>44907</v>
      </c>
      <c r="B1036" s="5">
        <v>15468.67</v>
      </c>
      <c r="C1036" s="35">
        <f t="shared" si="16"/>
        <v>6.0500564643284349E-3</v>
      </c>
      <c r="D1036" s="5">
        <v>276.62</v>
      </c>
      <c r="E1036" s="33">
        <f t="shared" si="16"/>
        <v>-8.4952407803982055E-3</v>
      </c>
      <c r="F1036" s="2"/>
    </row>
    <row r="1037" spans="1:6" ht="17" x14ac:dyDescent="0.2">
      <c r="A1037" s="28" t="s">
        <v>714</v>
      </c>
      <c r="B1037" s="5">
        <v>15562.54</v>
      </c>
      <c r="C1037" s="35">
        <f t="shared" si="16"/>
        <v>-4.3506440028160398E-3</v>
      </c>
      <c r="D1037" s="5">
        <v>274.27999999999997</v>
      </c>
      <c r="E1037" s="33">
        <f t="shared" si="16"/>
        <v>9.1106217923275779E-4</v>
      </c>
      <c r="F1037" s="2"/>
    </row>
    <row r="1038" spans="1:6" ht="17" x14ac:dyDescent="0.2">
      <c r="A1038" s="28" t="s">
        <v>715</v>
      </c>
      <c r="B1038" s="5">
        <v>15494.98</v>
      </c>
      <c r="C1038" s="35">
        <f t="shared" si="16"/>
        <v>-2.0387142182523021E-2</v>
      </c>
      <c r="D1038" s="5">
        <v>274.52999999999997</v>
      </c>
      <c r="E1038" s="33">
        <f t="shared" si="16"/>
        <v>-1.025161835859123E-2</v>
      </c>
      <c r="F1038" s="2"/>
    </row>
    <row r="1039" spans="1:6" ht="17" x14ac:dyDescent="0.2">
      <c r="A1039" s="28" t="s">
        <v>716</v>
      </c>
      <c r="B1039" s="5">
        <v>15182.28</v>
      </c>
      <c r="C1039" s="35">
        <f t="shared" si="16"/>
        <v>-1.0868156954149555E-2</v>
      </c>
      <c r="D1039" s="5">
        <v>271.73</v>
      </c>
      <c r="E1039" s="33">
        <f t="shared" si="16"/>
        <v>-2.0861591363117604E-2</v>
      </c>
      <c r="F1039" s="2"/>
    </row>
    <row r="1040" spans="1:6" ht="17" x14ac:dyDescent="0.2">
      <c r="A1040" s="28" t="s">
        <v>717</v>
      </c>
      <c r="B1040" s="5">
        <v>15018.17</v>
      </c>
      <c r="C1040" s="35">
        <f t="shared" si="16"/>
        <v>-5.3504911294233182E-3</v>
      </c>
      <c r="D1040" s="5">
        <v>266.12</v>
      </c>
      <c r="E1040" s="33">
        <f t="shared" si="16"/>
        <v>-1.0903281463665593E-3</v>
      </c>
      <c r="F1040" s="2"/>
    </row>
    <row r="1041" spans="1:6" ht="17" x14ac:dyDescent="0.2">
      <c r="A1041" s="28" t="s">
        <v>718</v>
      </c>
      <c r="B1041" s="5">
        <v>14938.03</v>
      </c>
      <c r="C1041" s="35">
        <f t="shared" si="16"/>
        <v>4.1812233475102545E-3</v>
      </c>
      <c r="D1041" s="5">
        <v>265.83</v>
      </c>
      <c r="E1041" s="33">
        <f t="shared" si="16"/>
        <v>5.3275431778336824E-3</v>
      </c>
      <c r="F1041" s="2"/>
    </row>
    <row r="1042" spans="1:6" ht="17" x14ac:dyDescent="0.2">
      <c r="A1042" s="28" t="s">
        <v>719</v>
      </c>
      <c r="B1042" s="5">
        <v>15000.62</v>
      </c>
      <c r="C1042" s="35">
        <f t="shared" si="16"/>
        <v>1.4489252055048141E-2</v>
      </c>
      <c r="D1042" s="5">
        <v>267.25</v>
      </c>
      <c r="E1042" s="33">
        <f t="shared" si="16"/>
        <v>3.3992673885636648E-3</v>
      </c>
      <c r="F1042" s="2"/>
    </row>
    <row r="1043" spans="1:6" ht="17" x14ac:dyDescent="0.2">
      <c r="A1043" s="28" t="s">
        <v>720</v>
      </c>
      <c r="B1043" s="5">
        <v>15219.55</v>
      </c>
      <c r="C1043" s="35">
        <f t="shared" si="16"/>
        <v>-9.1099693172473906E-3</v>
      </c>
      <c r="D1043" s="5">
        <v>268.16000000000003</v>
      </c>
      <c r="E1043" s="33">
        <f t="shared" si="16"/>
        <v>-8.9525442016675782E-3</v>
      </c>
      <c r="F1043" s="2"/>
    </row>
    <row r="1044" spans="1:6" ht="17" x14ac:dyDescent="0.2">
      <c r="A1044" s="28" t="s">
        <v>721</v>
      </c>
      <c r="B1044" s="5">
        <v>15081.53</v>
      </c>
      <c r="C1044" s="35">
        <f t="shared" si="16"/>
        <v>7.0644542656896903E-3</v>
      </c>
      <c r="D1044" s="5">
        <v>265.77</v>
      </c>
      <c r="E1044" s="33">
        <f t="shared" si="16"/>
        <v>6.7499412541751624E-3</v>
      </c>
      <c r="F1044" s="2"/>
    </row>
    <row r="1045" spans="1:6" ht="17" x14ac:dyDescent="0.2">
      <c r="A1045" s="28" t="s">
        <v>722</v>
      </c>
      <c r="B1045" s="5">
        <v>15188.45</v>
      </c>
      <c r="C1045" s="35">
        <f t="shared" si="16"/>
        <v>1.9607520544315804E-3</v>
      </c>
      <c r="D1045" s="5">
        <v>267.57</v>
      </c>
      <c r="E1045" s="33">
        <f t="shared" si="16"/>
        <v>-2.7319865049113545E-3</v>
      </c>
      <c r="F1045" s="2"/>
    </row>
    <row r="1046" spans="1:6" ht="17" x14ac:dyDescent="0.2">
      <c r="A1046" s="28" t="s">
        <v>723</v>
      </c>
      <c r="B1046" s="5">
        <v>15218.26</v>
      </c>
      <c r="C1046" s="35">
        <f t="shared" si="16"/>
        <v>-1.1960911484925063E-2</v>
      </c>
      <c r="D1046" s="5">
        <v>266.83999999999997</v>
      </c>
      <c r="E1046" s="33">
        <f t="shared" si="16"/>
        <v>-6.5043936432918059E-3</v>
      </c>
      <c r="F1046" s="2"/>
    </row>
    <row r="1047" spans="1:6" ht="17" x14ac:dyDescent="0.2">
      <c r="A1047" s="28" t="s">
        <v>724</v>
      </c>
      <c r="B1047" s="5">
        <v>15037.32</v>
      </c>
      <c r="C1047" s="35">
        <f t="shared" si="16"/>
        <v>1.3467832277894942E-2</v>
      </c>
      <c r="D1047" s="5">
        <v>265.11</v>
      </c>
      <c r="E1047" s="33">
        <f t="shared" si="16"/>
        <v>3.0882820568249869E-3</v>
      </c>
      <c r="F1047" s="2"/>
    </row>
    <row r="1048" spans="1:6" ht="17" x14ac:dyDescent="0.2">
      <c r="A1048" s="28" t="s">
        <v>725</v>
      </c>
      <c r="B1048" s="5">
        <v>15241.21</v>
      </c>
      <c r="C1048" s="35">
        <f t="shared" si="16"/>
        <v>-3.7402855454651274E-3</v>
      </c>
      <c r="D1048" s="5">
        <v>265.93</v>
      </c>
      <c r="E1048" s="33">
        <f t="shared" si="16"/>
        <v>-9.0659027616668553E-3</v>
      </c>
      <c r="F1048" s="2"/>
    </row>
    <row r="1049" spans="1:6" ht="17" x14ac:dyDescent="0.2">
      <c r="A1049" s="28" t="s">
        <v>726</v>
      </c>
      <c r="B1049" s="5">
        <v>15184.31</v>
      </c>
      <c r="C1049" s="35">
        <f t="shared" si="16"/>
        <v>-1.9684396884844801E-3</v>
      </c>
      <c r="D1049" s="5">
        <v>263.52999999999997</v>
      </c>
      <c r="E1049" s="33">
        <f t="shared" si="16"/>
        <v>3.0311090535670715E-3</v>
      </c>
      <c r="F1049" s="2"/>
    </row>
    <row r="1050" spans="1:6" ht="16" x14ac:dyDescent="0.2">
      <c r="A1050" s="28">
        <v>44986</v>
      </c>
      <c r="B1050" s="5">
        <v>15154.45</v>
      </c>
      <c r="C1050" s="35">
        <f t="shared" si="16"/>
        <v>1.2840799617878318E-2</v>
      </c>
      <c r="D1050" s="5">
        <v>264.33</v>
      </c>
      <c r="E1050" s="33">
        <f t="shared" si="16"/>
        <v>2.2696323293125431E-4</v>
      </c>
      <c r="F1050" s="2"/>
    </row>
    <row r="1051" spans="1:6" ht="16" x14ac:dyDescent="0.2">
      <c r="A1051" s="28">
        <v>45017</v>
      </c>
      <c r="B1051" s="5">
        <v>15350.3</v>
      </c>
      <c r="C1051" s="35">
        <f t="shared" si="16"/>
        <v>-8.1699319873269616E-3</v>
      </c>
      <c r="D1051" s="5">
        <v>264.39</v>
      </c>
      <c r="E1051" s="33">
        <f t="shared" si="16"/>
        <v>-8.4702813891199824E-3</v>
      </c>
      <c r="F1051" s="2"/>
    </row>
    <row r="1052" spans="1:6" ht="16" x14ac:dyDescent="0.2">
      <c r="A1052" s="28">
        <v>45047</v>
      </c>
      <c r="B1052" s="5">
        <v>15225.4</v>
      </c>
      <c r="C1052" s="35">
        <f t="shared" si="16"/>
        <v>2.043552795396586E-2</v>
      </c>
      <c r="D1052" s="5">
        <v>262.16000000000003</v>
      </c>
      <c r="E1052" s="33">
        <f t="shared" si="16"/>
        <v>2.7502062508093061E-2</v>
      </c>
      <c r="F1052" s="2"/>
    </row>
    <row r="1053" spans="1:6" ht="16" x14ac:dyDescent="0.2">
      <c r="A1053" s="28">
        <v>45078</v>
      </c>
      <c r="B1053" s="5">
        <v>15539.74</v>
      </c>
      <c r="C1053" s="35">
        <f t="shared" si="16"/>
        <v>-1.6294106363510252E-3</v>
      </c>
      <c r="D1053" s="5">
        <v>269.47000000000003</v>
      </c>
      <c r="E1053" s="33">
        <f t="shared" si="16"/>
        <v>-8.272516993497625E-3</v>
      </c>
      <c r="F1053" s="2"/>
    </row>
    <row r="1054" spans="1:6" ht="16" x14ac:dyDescent="0.2">
      <c r="A1054" s="28">
        <v>45170</v>
      </c>
      <c r="B1054" s="5">
        <v>15514.44</v>
      </c>
      <c r="C1054" s="35">
        <f t="shared" si="16"/>
        <v>6.0232919653735451E-3</v>
      </c>
      <c r="D1054" s="5">
        <v>267.25</v>
      </c>
      <c r="E1054" s="33">
        <f t="shared" si="16"/>
        <v>6.1922012241160118E-3</v>
      </c>
      <c r="F1054" s="2"/>
    </row>
    <row r="1055" spans="1:6" ht="16" x14ac:dyDescent="0.2">
      <c r="A1055" s="28">
        <v>45200</v>
      </c>
      <c r="B1055" s="5">
        <v>15608.17</v>
      </c>
      <c r="C1055" s="35">
        <f t="shared" si="16"/>
        <v>8.9880907128367937E-3</v>
      </c>
      <c r="D1055" s="5">
        <v>268.91000000000003</v>
      </c>
      <c r="E1055" s="33">
        <f t="shared" si="16"/>
        <v>-3.7194079131452895E-4</v>
      </c>
      <c r="F1055" s="2"/>
    </row>
    <row r="1056" spans="1:6" ht="16" x14ac:dyDescent="0.2">
      <c r="A1056" s="28">
        <v>45231</v>
      </c>
      <c r="B1056" s="5">
        <v>15749.09</v>
      </c>
      <c r="C1056" s="35">
        <f t="shared" si="16"/>
        <v>6.989256713429981E-3</v>
      </c>
      <c r="D1056" s="5">
        <v>268.81</v>
      </c>
      <c r="E1056" s="33">
        <f t="shared" si="16"/>
        <v>-7.9178751660400337E-3</v>
      </c>
      <c r="F1056" s="2"/>
    </row>
    <row r="1057" spans="1:6" ht="16" x14ac:dyDescent="0.2">
      <c r="A1057" s="28">
        <v>45261</v>
      </c>
      <c r="B1057" s="5">
        <v>15859.55</v>
      </c>
      <c r="C1057" s="35">
        <f t="shared" si="16"/>
        <v>3.7019457015698976E-3</v>
      </c>
      <c r="D1057" s="5">
        <v>266.69</v>
      </c>
      <c r="E1057" s="33">
        <f t="shared" si="16"/>
        <v>8.2154388654638311E-3</v>
      </c>
      <c r="F1057" s="2"/>
    </row>
    <row r="1058" spans="1:6" ht="17" x14ac:dyDescent="0.2">
      <c r="A1058" s="28" t="s">
        <v>727</v>
      </c>
      <c r="B1058" s="5">
        <v>15918.37</v>
      </c>
      <c r="C1058" s="35">
        <f t="shared" si="16"/>
        <v>-2.1891761853591873E-3</v>
      </c>
      <c r="D1058" s="5">
        <v>268.89</v>
      </c>
      <c r="E1058" s="33">
        <f t="shared" si="16"/>
        <v>1.9227111641259675E-2</v>
      </c>
      <c r="F1058" s="2"/>
    </row>
    <row r="1059" spans="1:6" ht="17" x14ac:dyDescent="0.2">
      <c r="A1059" s="28" t="s">
        <v>728</v>
      </c>
      <c r="B1059" s="5">
        <v>15883.56</v>
      </c>
      <c r="C1059" s="35">
        <f t="shared" si="16"/>
        <v>-1.4869287667696796E-2</v>
      </c>
      <c r="D1059" s="5">
        <v>274.11</v>
      </c>
      <c r="E1059" s="33">
        <f t="shared" si="16"/>
        <v>-2.9882812262418845E-2</v>
      </c>
      <c r="F1059" s="2"/>
    </row>
    <row r="1060" spans="1:6" ht="17" x14ac:dyDescent="0.2">
      <c r="A1060" s="28" t="s">
        <v>729</v>
      </c>
      <c r="B1060" s="5">
        <v>15649.13</v>
      </c>
      <c r="C1060" s="35">
        <f t="shared" si="16"/>
        <v>-5.0931024711022843E-3</v>
      </c>
      <c r="D1060" s="5">
        <v>266.04000000000002</v>
      </c>
      <c r="E1060" s="33">
        <f t="shared" si="16"/>
        <v>-9.2897462004772891E-3</v>
      </c>
      <c r="F1060" s="2"/>
    </row>
    <row r="1061" spans="1:6" ht="17" x14ac:dyDescent="0.2">
      <c r="A1061" s="28" t="s">
        <v>730</v>
      </c>
      <c r="B1061" s="5">
        <v>15569.63</v>
      </c>
      <c r="C1061" s="35">
        <f t="shared" si="16"/>
        <v>1.3265821625607188E-2</v>
      </c>
      <c r="D1061" s="5">
        <v>263.58</v>
      </c>
      <c r="E1061" s="33">
        <f t="shared" si="16"/>
        <v>1.8791893937286197E-2</v>
      </c>
      <c r="F1061" s="2"/>
    </row>
    <row r="1062" spans="1:6" ht="17" x14ac:dyDescent="0.2">
      <c r="A1062" s="28" t="s">
        <v>731</v>
      </c>
      <c r="B1062" s="5">
        <v>15777.55</v>
      </c>
      <c r="C1062" s="35">
        <f t="shared" si="16"/>
        <v>6.4780797681134317E-3</v>
      </c>
      <c r="D1062" s="5">
        <v>268.58</v>
      </c>
      <c r="E1062" s="33">
        <f t="shared" si="16"/>
        <v>2.6400446664878174E-3</v>
      </c>
      <c r="F1062" s="2"/>
    </row>
    <row r="1063" spans="1:6" ht="17" x14ac:dyDescent="0.2">
      <c r="A1063" s="28" t="s">
        <v>732</v>
      </c>
      <c r="B1063" s="5">
        <v>15880.09</v>
      </c>
      <c r="C1063" s="35">
        <f t="shared" si="16"/>
        <v>-7.477563721085545E-4</v>
      </c>
      <c r="D1063" s="5">
        <v>269.29000000000002</v>
      </c>
      <c r="E1063" s="33">
        <f t="shared" si="16"/>
        <v>1.0021342584991544E-3</v>
      </c>
      <c r="F1063" s="2"/>
    </row>
    <row r="1064" spans="1:6" ht="17" x14ac:dyDescent="0.2">
      <c r="A1064" s="28" t="s">
        <v>733</v>
      </c>
      <c r="B1064" s="5">
        <v>15868.22</v>
      </c>
      <c r="C1064" s="35">
        <f t="shared" si="16"/>
        <v>1.3256717128964368E-3</v>
      </c>
      <c r="D1064" s="5">
        <v>269.56</v>
      </c>
      <c r="E1064" s="33">
        <f t="shared" si="16"/>
        <v>1.2680795106943421E-2</v>
      </c>
      <c r="F1064" s="2"/>
    </row>
    <row r="1065" spans="1:6" ht="17" x14ac:dyDescent="0.2">
      <c r="A1065" s="28" t="s">
        <v>734</v>
      </c>
      <c r="B1065" s="5">
        <v>15889.27</v>
      </c>
      <c r="C1065" s="35">
        <f t="shared" si="16"/>
        <v>6.0611684051465886E-3</v>
      </c>
      <c r="D1065" s="5">
        <v>273</v>
      </c>
      <c r="E1065" s="33">
        <f t="shared" si="16"/>
        <v>6.2806019642058786E-3</v>
      </c>
      <c r="F1065" s="2"/>
    </row>
    <row r="1066" spans="1:6" ht="17" x14ac:dyDescent="0.2">
      <c r="A1066" s="28" t="s">
        <v>735</v>
      </c>
      <c r="B1066" s="5">
        <v>15985.87</v>
      </c>
      <c r="C1066" s="35">
        <f t="shared" si="16"/>
        <v>-1.4579739627826882E-3</v>
      </c>
      <c r="D1066" s="5">
        <v>274.72000000000003</v>
      </c>
      <c r="E1066" s="33">
        <f t="shared" si="16"/>
        <v>-8.2605828112507496E-3</v>
      </c>
      <c r="F1066" s="2"/>
    </row>
    <row r="1067" spans="1:6" ht="17" x14ac:dyDescent="0.2">
      <c r="A1067" s="28" t="s">
        <v>736</v>
      </c>
      <c r="B1067" s="5">
        <v>15962.58</v>
      </c>
      <c r="C1067" s="35">
        <f t="shared" si="16"/>
        <v>-9.0418054080227961E-3</v>
      </c>
      <c r="D1067" s="5">
        <v>272.45999999999998</v>
      </c>
      <c r="E1067" s="33">
        <f t="shared" si="16"/>
        <v>-5.7789799186060975E-3</v>
      </c>
      <c r="F1067" s="2"/>
    </row>
    <row r="1068" spans="1:6" ht="17" x14ac:dyDescent="0.2">
      <c r="A1068" s="28" t="s">
        <v>737</v>
      </c>
      <c r="B1068" s="5">
        <v>15818.9</v>
      </c>
      <c r="C1068" s="35">
        <f t="shared" si="16"/>
        <v>1.3655087079543549E-2</v>
      </c>
      <c r="D1068" s="5">
        <v>270.89</v>
      </c>
      <c r="E1068" s="33">
        <f t="shared" si="16"/>
        <v>-1.2967169751465946E-2</v>
      </c>
      <c r="F1068" s="2"/>
    </row>
    <row r="1069" spans="1:6" ht="17" x14ac:dyDescent="0.2">
      <c r="A1069" s="28" t="s">
        <v>738</v>
      </c>
      <c r="B1069" s="5">
        <v>16036.39</v>
      </c>
      <c r="C1069" s="35">
        <f t="shared" si="16"/>
        <v>5.2777627325646392E-3</v>
      </c>
      <c r="D1069" s="5">
        <v>267.39999999999998</v>
      </c>
      <c r="E1069" s="33">
        <f t="shared" si="16"/>
        <v>-4.2348330944843582E-3</v>
      </c>
      <c r="F1069" s="2"/>
    </row>
    <row r="1070" spans="1:6" ht="16" x14ac:dyDescent="0.2">
      <c r="A1070" s="28">
        <v>44928</v>
      </c>
      <c r="B1070" s="5">
        <v>16121.25</v>
      </c>
      <c r="C1070" s="35">
        <f t="shared" si="16"/>
        <v>8.2496403233989213E-5</v>
      </c>
      <c r="D1070" s="5">
        <v>266.27</v>
      </c>
      <c r="E1070" s="33">
        <f t="shared" si="16"/>
        <v>-1.1558638922974929E-2</v>
      </c>
      <c r="F1070" s="2"/>
    </row>
    <row r="1071" spans="1:6" ht="16" x14ac:dyDescent="0.2">
      <c r="A1071" s="28">
        <v>44959</v>
      </c>
      <c r="B1071" s="5">
        <v>16122.58</v>
      </c>
      <c r="C1071" s="35">
        <f t="shared" si="16"/>
        <v>-7.6695523630583295E-3</v>
      </c>
      <c r="D1071" s="5">
        <v>263.20999999999998</v>
      </c>
      <c r="E1071" s="33">
        <f t="shared" si="16"/>
        <v>3.8677433321403498E-3</v>
      </c>
      <c r="F1071" s="2"/>
    </row>
    <row r="1072" spans="1:6" ht="16" x14ac:dyDescent="0.2">
      <c r="A1072" s="28">
        <v>44987</v>
      </c>
      <c r="B1072" s="5">
        <v>15999.4</v>
      </c>
      <c r="C1072" s="35">
        <f t="shared" si="16"/>
        <v>-6.5239787987039222E-3</v>
      </c>
      <c r="D1072" s="5">
        <v>264.23</v>
      </c>
      <c r="E1072" s="33">
        <f t="shared" si="16"/>
        <v>1.3868492503425145E-2</v>
      </c>
      <c r="F1072" s="2"/>
    </row>
    <row r="1073" spans="1:6" ht="16" x14ac:dyDescent="0.2">
      <c r="A1073" s="28">
        <v>45079</v>
      </c>
      <c r="B1073" s="5">
        <v>15895.36</v>
      </c>
      <c r="C1073" s="35">
        <f t="shared" si="16"/>
        <v>7.9118173851373541E-3</v>
      </c>
      <c r="D1073" s="5">
        <v>267.92</v>
      </c>
      <c r="E1073" s="33">
        <f t="shared" si="16"/>
        <v>-2.1671719426219482E-3</v>
      </c>
      <c r="F1073" s="2"/>
    </row>
    <row r="1074" spans="1:6" ht="16" x14ac:dyDescent="0.2">
      <c r="A1074" s="28">
        <v>45109</v>
      </c>
      <c r="B1074" s="5">
        <v>16021.62</v>
      </c>
      <c r="C1074" s="35">
        <f t="shared" si="16"/>
        <v>-5.4386837918976028E-3</v>
      </c>
      <c r="D1074" s="5">
        <v>267.33999999999997</v>
      </c>
      <c r="E1074" s="33">
        <f t="shared" si="16"/>
        <v>-1.7051869327834979E-2</v>
      </c>
      <c r="F1074" s="2"/>
    </row>
    <row r="1075" spans="1:6" ht="16" x14ac:dyDescent="0.2">
      <c r="A1075" s="28">
        <v>45140</v>
      </c>
      <c r="B1075" s="5">
        <v>15934.72</v>
      </c>
      <c r="C1075" s="35">
        <f t="shared" si="16"/>
        <v>-6.6819460207820924E-3</v>
      </c>
      <c r="D1075" s="5">
        <v>262.82</v>
      </c>
      <c r="E1075" s="33">
        <f t="shared" si="16"/>
        <v>-8.2525111129179152E-3</v>
      </c>
      <c r="F1075" s="2"/>
    </row>
    <row r="1076" spans="1:6" ht="16" x14ac:dyDescent="0.2">
      <c r="A1076" s="28">
        <v>45171</v>
      </c>
      <c r="B1076" s="5">
        <v>15828.6</v>
      </c>
      <c r="C1076" s="35">
        <f t="shared" si="16"/>
        <v>5.172780049242931E-3</v>
      </c>
      <c r="D1076" s="5">
        <v>260.66000000000003</v>
      </c>
      <c r="E1076" s="33">
        <f t="shared" si="16"/>
        <v>6.7293975749951329E-3</v>
      </c>
      <c r="F1076" s="2"/>
    </row>
    <row r="1077" spans="1:6" ht="16" x14ac:dyDescent="0.2">
      <c r="A1077" s="28">
        <v>45201</v>
      </c>
      <c r="B1077" s="5">
        <v>15910.69</v>
      </c>
      <c r="C1077" s="35">
        <f t="shared" si="16"/>
        <v>8.8578163070085481E-3</v>
      </c>
      <c r="D1077" s="5">
        <v>262.42</v>
      </c>
      <c r="E1077" s="33">
        <f t="shared" si="16"/>
        <v>1.4301632283442167E-2</v>
      </c>
      <c r="F1077" s="2"/>
    </row>
    <row r="1078" spans="1:6" ht="17" x14ac:dyDescent="0.2">
      <c r="A1078" s="28" t="s">
        <v>739</v>
      </c>
      <c r="B1078" s="5">
        <v>16052.25</v>
      </c>
      <c r="C1078" s="35">
        <f t="shared" si="16"/>
        <v>-1.6921596088987911E-3</v>
      </c>
      <c r="D1078" s="5">
        <v>266.2</v>
      </c>
      <c r="E1078" s="33">
        <f t="shared" si="16"/>
        <v>1.5390104574821706E-3</v>
      </c>
      <c r="F1078" s="2"/>
    </row>
    <row r="1079" spans="1:6" ht="17" x14ac:dyDescent="0.2">
      <c r="A1079" s="28" t="s">
        <v>740</v>
      </c>
      <c r="B1079" s="5">
        <v>16025.11</v>
      </c>
      <c r="C1079" s="35">
        <f t="shared" si="16"/>
        <v>-5.6302512004968719E-4</v>
      </c>
      <c r="D1079" s="5">
        <v>266.61</v>
      </c>
      <c r="E1079" s="33">
        <f t="shared" si="16"/>
        <v>-1.8755744001541785E-4</v>
      </c>
      <c r="F1079" s="2"/>
    </row>
    <row r="1080" spans="1:6" ht="17" x14ac:dyDescent="0.2">
      <c r="A1080" s="28" t="s">
        <v>741</v>
      </c>
      <c r="B1080" s="5">
        <v>16016.09</v>
      </c>
      <c r="C1080" s="35">
        <f t="shared" si="16"/>
        <v>-8.9251505057852398E-3</v>
      </c>
      <c r="D1080" s="5">
        <v>266.56</v>
      </c>
      <c r="E1080" s="33">
        <f t="shared" si="16"/>
        <v>-2.7423522511575982E-3</v>
      </c>
      <c r="F1080" s="2"/>
    </row>
    <row r="1081" spans="1:6" ht="17" x14ac:dyDescent="0.2">
      <c r="A1081" s="28" t="s">
        <v>742</v>
      </c>
      <c r="B1081" s="5">
        <v>15873.78</v>
      </c>
      <c r="C1081" s="35">
        <f t="shared" si="16"/>
        <v>-2.1202040865446747E-3</v>
      </c>
      <c r="D1081" s="5">
        <v>265.83</v>
      </c>
      <c r="E1081" s="33">
        <f t="shared" si="16"/>
        <v>1.5527914548129296E-2</v>
      </c>
      <c r="F1081" s="2"/>
    </row>
    <row r="1082" spans="1:6" ht="17" x14ac:dyDescent="0.2">
      <c r="A1082" s="28" t="s">
        <v>743</v>
      </c>
      <c r="B1082" s="5">
        <v>15840.16</v>
      </c>
      <c r="C1082" s="35">
        <f t="shared" si="16"/>
        <v>-1.7040664884728329E-2</v>
      </c>
      <c r="D1082" s="5">
        <v>269.99</v>
      </c>
      <c r="E1082" s="33">
        <f t="shared" si="16"/>
        <v>-5.3478049239812364E-3</v>
      </c>
      <c r="F1082" s="2"/>
    </row>
    <row r="1083" spans="1:6" ht="17" x14ac:dyDescent="0.2">
      <c r="A1083" s="28" t="s">
        <v>744</v>
      </c>
      <c r="B1083" s="5">
        <v>15572.52</v>
      </c>
      <c r="C1083" s="35">
        <f t="shared" si="16"/>
        <v>-2.6807417829051161E-3</v>
      </c>
      <c r="D1083" s="5">
        <v>268.55</v>
      </c>
      <c r="E1083" s="33">
        <f t="shared" si="16"/>
        <v>3.3507697776169465E-4</v>
      </c>
      <c r="F1083" s="2"/>
    </row>
    <row r="1084" spans="1:6" ht="17" x14ac:dyDescent="0.2">
      <c r="A1084" s="28" t="s">
        <v>745</v>
      </c>
      <c r="B1084" s="5">
        <v>15530.83</v>
      </c>
      <c r="C1084" s="35">
        <f t="shared" si="16"/>
        <v>3.4773410332444854E-3</v>
      </c>
      <c r="D1084" s="5">
        <v>268.64</v>
      </c>
      <c r="E1084" s="33">
        <f t="shared" si="16"/>
        <v>-6.9478446163326879E-3</v>
      </c>
      <c r="F1084" s="2"/>
    </row>
    <row r="1085" spans="1:6" ht="17" x14ac:dyDescent="0.2">
      <c r="A1085" s="28" t="s">
        <v>746</v>
      </c>
      <c r="B1085" s="5">
        <v>15584.93</v>
      </c>
      <c r="C1085" s="35">
        <f t="shared" si="16"/>
        <v>-7.7599337393472467E-3</v>
      </c>
      <c r="D1085" s="5">
        <v>266.77999999999997</v>
      </c>
      <c r="E1085" s="33">
        <f t="shared" si="16"/>
        <v>-1.1688101991790489E-2</v>
      </c>
      <c r="F1085" s="2"/>
    </row>
    <row r="1086" spans="1:6" ht="17" x14ac:dyDescent="0.2">
      <c r="A1086" s="28" t="s">
        <v>747</v>
      </c>
      <c r="B1086" s="5">
        <v>15464.46</v>
      </c>
      <c r="C1086" s="35">
        <f t="shared" si="16"/>
        <v>1.8393028628214125E-3</v>
      </c>
      <c r="D1086" s="5">
        <v>263.68</v>
      </c>
      <c r="E1086" s="33">
        <f t="shared" si="16"/>
        <v>4.16304578840343E-3</v>
      </c>
      <c r="F1086" s="2"/>
    </row>
    <row r="1087" spans="1:6" ht="17" x14ac:dyDescent="0.2">
      <c r="A1087" s="28" t="s">
        <v>748</v>
      </c>
      <c r="B1087" s="5">
        <v>15492.93</v>
      </c>
      <c r="C1087" s="35">
        <f t="shared" si="16"/>
        <v>-4.1368797658858369E-3</v>
      </c>
      <c r="D1087" s="5">
        <v>264.77999999999997</v>
      </c>
      <c r="E1087" s="33">
        <f t="shared" si="16"/>
        <v>-3.2911565768181106E-3</v>
      </c>
      <c r="F1087" s="2"/>
    </row>
    <row r="1088" spans="1:6" ht="17" x14ac:dyDescent="0.2">
      <c r="A1088" s="28" t="s">
        <v>749</v>
      </c>
      <c r="B1088" s="5">
        <v>15428.97</v>
      </c>
      <c r="C1088" s="35">
        <f t="shared" si="16"/>
        <v>4.7496750475772842E-4</v>
      </c>
      <c r="D1088" s="5">
        <v>263.91000000000003</v>
      </c>
      <c r="E1088" s="33">
        <f t="shared" si="16"/>
        <v>-4.5193096686286793E-3</v>
      </c>
      <c r="F1088" s="2"/>
    </row>
    <row r="1089" spans="1:6" ht="16" x14ac:dyDescent="0.2">
      <c r="A1089" s="28">
        <v>44929</v>
      </c>
      <c r="B1089" s="5">
        <v>15436.3</v>
      </c>
      <c r="C1089" s="35">
        <f t="shared" si="16"/>
        <v>5.6988308938556997E-3</v>
      </c>
      <c r="D1089" s="5">
        <v>262.72000000000003</v>
      </c>
      <c r="E1089" s="33">
        <f t="shared" si="16"/>
        <v>1.8292388082161715E-2</v>
      </c>
      <c r="F1089" s="2"/>
    </row>
    <row r="1090" spans="1:6" ht="16" x14ac:dyDescent="0.2">
      <c r="A1090" s="28">
        <v>44960</v>
      </c>
      <c r="B1090" s="5">
        <v>15524.52</v>
      </c>
      <c r="C1090" s="35">
        <f t="shared" si="16"/>
        <v>1.258050528602439E-2</v>
      </c>
      <c r="D1090" s="5">
        <v>267.57</v>
      </c>
      <c r="E1090" s="33">
        <f t="shared" si="16"/>
        <v>5.590354451795676E-3</v>
      </c>
      <c r="F1090" s="2"/>
    </row>
    <row r="1091" spans="1:6" ht="16" x14ac:dyDescent="0.2">
      <c r="A1091" s="28">
        <v>44988</v>
      </c>
      <c r="B1091" s="5">
        <v>15721.06</v>
      </c>
      <c r="C1091" s="35">
        <f t="shared" si="16"/>
        <v>-1.7010769522727287E-3</v>
      </c>
      <c r="D1091" s="5">
        <v>269.07</v>
      </c>
      <c r="E1091" s="33">
        <f t="shared" si="16"/>
        <v>5.8179556744315519E-3</v>
      </c>
      <c r="F1091" s="2"/>
    </row>
    <row r="1092" spans="1:6" ht="16" x14ac:dyDescent="0.2">
      <c r="A1092" s="28">
        <v>45080</v>
      </c>
      <c r="B1092" s="5">
        <v>15694.34</v>
      </c>
      <c r="C1092" s="35">
        <f t="shared" si="16"/>
        <v>-1.6402066721292741E-2</v>
      </c>
      <c r="D1092" s="5">
        <v>270.64</v>
      </c>
      <c r="E1092" s="33">
        <f t="shared" si="16"/>
        <v>-1.305409317958528E-2</v>
      </c>
      <c r="F1092" s="2"/>
    </row>
    <row r="1093" spans="1:6" ht="16" x14ac:dyDescent="0.2">
      <c r="A1093" s="28">
        <v>45110</v>
      </c>
      <c r="B1093" s="5">
        <v>15439.02</v>
      </c>
      <c r="C1093" s="35">
        <f t="shared" ref="C1093:E1156" si="17">LN(B1094)-LN(B1093)</f>
        <v>1.0492343513490709E-4</v>
      </c>
      <c r="D1093" s="5">
        <v>267.13</v>
      </c>
      <c r="E1093" s="33">
        <f t="shared" si="17"/>
        <v>-6.7610970095772771E-3</v>
      </c>
      <c r="F1093" s="2"/>
    </row>
    <row r="1094" spans="1:6" ht="16" x14ac:dyDescent="0.2">
      <c r="A1094" s="28">
        <v>45141</v>
      </c>
      <c r="B1094" s="5">
        <v>15440.64</v>
      </c>
      <c r="C1094" s="35">
        <f t="shared" si="17"/>
        <v>-1.9610568210241652E-2</v>
      </c>
      <c r="D1094" s="5">
        <v>265.33</v>
      </c>
      <c r="E1094" s="33">
        <f t="shared" si="17"/>
        <v>-1.4043042376286508E-2</v>
      </c>
      <c r="F1094" s="2"/>
    </row>
    <row r="1095" spans="1:6" ht="16" x14ac:dyDescent="0.2">
      <c r="A1095" s="28">
        <v>45172</v>
      </c>
      <c r="B1095" s="5">
        <v>15140.79</v>
      </c>
      <c r="C1095" s="35">
        <f t="shared" si="17"/>
        <v>-1.6421893685587108E-2</v>
      </c>
      <c r="D1095" s="5">
        <v>261.63</v>
      </c>
      <c r="E1095" s="33">
        <f t="shared" si="17"/>
        <v>1.5277091158250045E-3</v>
      </c>
      <c r="F1095" s="2"/>
    </row>
    <row r="1096" spans="1:6" ht="16" x14ac:dyDescent="0.2">
      <c r="A1096" s="28">
        <v>45202</v>
      </c>
      <c r="B1096" s="5">
        <v>14894.18</v>
      </c>
      <c r="C1096" s="35">
        <f t="shared" si="17"/>
        <v>-8.7536868061235396E-3</v>
      </c>
      <c r="D1096" s="5">
        <v>262.02999999999997</v>
      </c>
      <c r="E1096" s="33">
        <f t="shared" si="17"/>
        <v>3.9991674103214692E-3</v>
      </c>
      <c r="F1096" s="2"/>
    </row>
    <row r="1097" spans="1:6" ht="17" x14ac:dyDescent="0.2">
      <c r="A1097" s="28" t="s">
        <v>750</v>
      </c>
      <c r="B1097" s="5">
        <v>14764.37</v>
      </c>
      <c r="C1097" s="35">
        <f t="shared" si="17"/>
        <v>1.2142552648965577E-2</v>
      </c>
      <c r="D1097" s="5">
        <v>263.08</v>
      </c>
      <c r="E1097" s="33">
        <f t="shared" si="17"/>
        <v>1.0662129815823818E-2</v>
      </c>
      <c r="F1097" s="2"/>
    </row>
    <row r="1098" spans="1:6" ht="17" x14ac:dyDescent="0.2">
      <c r="A1098" s="28" t="s">
        <v>751</v>
      </c>
      <c r="B1098" s="5">
        <v>14944.74</v>
      </c>
      <c r="C1098" s="35">
        <f t="shared" si="17"/>
        <v>-1.9062774428331153E-2</v>
      </c>
      <c r="D1098" s="5">
        <v>265.89999999999998</v>
      </c>
      <c r="E1098" s="33">
        <f t="shared" si="17"/>
        <v>1.6533898250248313E-3</v>
      </c>
      <c r="F1098" s="2"/>
    </row>
    <row r="1099" spans="1:6" ht="17" x14ac:dyDescent="0.2">
      <c r="A1099" s="28" t="s">
        <v>752</v>
      </c>
      <c r="B1099" s="5">
        <v>14662.55</v>
      </c>
      <c r="C1099" s="35">
        <f t="shared" si="17"/>
        <v>1.1421612198725839E-2</v>
      </c>
      <c r="D1099" s="5">
        <v>266.33999999999997</v>
      </c>
      <c r="E1099" s="33">
        <f t="shared" si="17"/>
        <v>1.5757156771727843E-2</v>
      </c>
      <c r="F1099" s="2"/>
    </row>
    <row r="1100" spans="1:6" ht="17" x14ac:dyDescent="0.2">
      <c r="A1100" s="28" t="s">
        <v>753</v>
      </c>
      <c r="B1100" s="5">
        <v>14830.98</v>
      </c>
      <c r="C1100" s="35">
        <f t="shared" si="17"/>
        <v>-1.5761778128087656E-2</v>
      </c>
      <c r="D1100" s="5">
        <v>270.57</v>
      </c>
      <c r="E1100" s="33">
        <f t="shared" si="17"/>
        <v>-1.253340318323648E-2</v>
      </c>
      <c r="F1100" s="2"/>
    </row>
    <row r="1101" spans="1:6" ht="17" x14ac:dyDescent="0.2">
      <c r="A1101" s="28" t="s">
        <v>754</v>
      </c>
      <c r="B1101" s="5">
        <v>14599.05</v>
      </c>
      <c r="C1101" s="35">
        <f t="shared" si="17"/>
        <v>1.2162829609696502E-2</v>
      </c>
      <c r="D1101" s="5">
        <v>267.2</v>
      </c>
      <c r="E1101" s="33">
        <f t="shared" si="17"/>
        <v>1.3161509095150237E-2</v>
      </c>
      <c r="F1101" s="2"/>
    </row>
    <row r="1102" spans="1:6" ht="17" x14ac:dyDescent="0.2">
      <c r="A1102" s="28" t="s">
        <v>755</v>
      </c>
      <c r="B1102" s="5">
        <v>14777.7</v>
      </c>
      <c r="C1102" s="35">
        <f t="shared" si="17"/>
        <v>1.3993807775412037E-2</v>
      </c>
      <c r="D1102" s="5">
        <v>270.74</v>
      </c>
      <c r="E1102" s="33">
        <f t="shared" si="17"/>
        <v>-1.9595162938790267E-3</v>
      </c>
      <c r="F1102" s="2"/>
    </row>
    <row r="1103" spans="1:6" ht="17" x14ac:dyDescent="0.2">
      <c r="A1103" s="28" t="s">
        <v>756</v>
      </c>
      <c r="B1103" s="5">
        <v>14985.95</v>
      </c>
      <c r="C1103" s="35">
        <f t="shared" si="17"/>
        <v>-1.647494139855965E-2</v>
      </c>
      <c r="D1103" s="5">
        <v>270.20999999999998</v>
      </c>
      <c r="E1103" s="33">
        <f t="shared" si="17"/>
        <v>-8.6976462665262488E-3</v>
      </c>
      <c r="F1103" s="2"/>
    </row>
    <row r="1104" spans="1:6" ht="17" x14ac:dyDescent="0.2">
      <c r="A1104" s="28" t="s">
        <v>757</v>
      </c>
      <c r="B1104" s="5">
        <v>14741.08</v>
      </c>
      <c r="C1104" s="35">
        <f t="shared" si="17"/>
        <v>-3.2656030053548335E-3</v>
      </c>
      <c r="D1104" s="5">
        <v>267.87</v>
      </c>
      <c r="E1104" s="33">
        <f t="shared" si="17"/>
        <v>6.5117720656830969E-3</v>
      </c>
      <c r="F1104" s="2"/>
    </row>
    <row r="1105" spans="1:6" ht="17" x14ac:dyDescent="0.2">
      <c r="A1105" s="28" t="s">
        <v>758</v>
      </c>
      <c r="B1105" s="5">
        <v>14693.02</v>
      </c>
      <c r="C1105" s="35">
        <f t="shared" si="17"/>
        <v>4.4513799246974628E-3</v>
      </c>
      <c r="D1105" s="5">
        <v>269.62</v>
      </c>
      <c r="E1105" s="33">
        <f t="shared" si="17"/>
        <v>6.3222319837654695E-3</v>
      </c>
      <c r="F1105" s="2"/>
    </row>
    <row r="1106" spans="1:6" ht="17" x14ac:dyDescent="0.2">
      <c r="A1106" s="28" t="s">
        <v>759</v>
      </c>
      <c r="B1106" s="5">
        <v>14758.57</v>
      </c>
      <c r="C1106" s="35">
        <f t="shared" si="17"/>
        <v>9.191584611098591E-3</v>
      </c>
      <c r="D1106" s="5">
        <v>271.33</v>
      </c>
      <c r="E1106" s="33">
        <f t="shared" si="17"/>
        <v>9.2082019752464106E-3</v>
      </c>
      <c r="F1106" s="2"/>
    </row>
    <row r="1107" spans="1:6" ht="17" x14ac:dyDescent="0.2">
      <c r="A1107" s="28" t="s">
        <v>760</v>
      </c>
      <c r="B1107" s="5">
        <v>14894.85</v>
      </c>
      <c r="C1107" s="35">
        <f t="shared" si="17"/>
        <v>3.6523050095347287E-3</v>
      </c>
      <c r="D1107" s="5">
        <v>273.83999999999997</v>
      </c>
      <c r="E1107" s="33">
        <f t="shared" si="17"/>
        <v>7.3132454965101346E-3</v>
      </c>
      <c r="F1107" s="2"/>
    </row>
    <row r="1108" spans="1:6" ht="17" x14ac:dyDescent="0.2">
      <c r="A1108" s="28" t="s">
        <v>761</v>
      </c>
      <c r="B1108" s="5">
        <v>14949.35</v>
      </c>
      <c r="C1108" s="35">
        <f t="shared" si="17"/>
        <v>1.1612420591609052E-2</v>
      </c>
      <c r="D1108" s="5">
        <v>275.85000000000002</v>
      </c>
      <c r="E1108" s="33">
        <f t="shared" si="17"/>
        <v>5.747453873736319E-3</v>
      </c>
      <c r="F1108" s="2"/>
    </row>
    <row r="1109" spans="1:6" ht="17" x14ac:dyDescent="0.2">
      <c r="A1109" s="28" t="s">
        <v>762</v>
      </c>
      <c r="B1109" s="5">
        <v>15123.96</v>
      </c>
      <c r="C1109" s="35">
        <f t="shared" si="17"/>
        <v>5.0540016661635434E-3</v>
      </c>
      <c r="D1109" s="5">
        <v>277.44</v>
      </c>
      <c r="E1109" s="33">
        <f t="shared" si="17"/>
        <v>1.2607389599246233E-3</v>
      </c>
      <c r="F1109" s="2"/>
    </row>
    <row r="1110" spans="1:6" ht="17" x14ac:dyDescent="0.2">
      <c r="A1110" s="28" t="s">
        <v>763</v>
      </c>
      <c r="B1110" s="5">
        <v>15200.59</v>
      </c>
      <c r="C1110" s="35">
        <f t="shared" si="17"/>
        <v>1.1402717128522255E-2</v>
      </c>
      <c r="D1110" s="5">
        <v>277.79000000000002</v>
      </c>
      <c r="E1110" s="33">
        <f t="shared" si="17"/>
        <v>6.5303425471014975E-3</v>
      </c>
      <c r="F1110" s="2"/>
    </row>
    <row r="1111" spans="1:6" ht="17" x14ac:dyDescent="0.2">
      <c r="A1111" s="28" t="s">
        <v>764</v>
      </c>
      <c r="B1111" s="5">
        <v>15374.91</v>
      </c>
      <c r="C1111" s="35">
        <f t="shared" si="17"/>
        <v>7.3124288581070118E-3</v>
      </c>
      <c r="D1111" s="5">
        <v>279.61</v>
      </c>
      <c r="E1111" s="33">
        <f t="shared" si="17"/>
        <v>9.0076265471532579E-3</v>
      </c>
      <c r="F1111" s="2"/>
    </row>
    <row r="1112" spans="1:6" ht="16" x14ac:dyDescent="0.2">
      <c r="A1112" s="28">
        <v>44989</v>
      </c>
      <c r="B1112" s="5">
        <v>15487.75</v>
      </c>
      <c r="C1112" s="35">
        <f t="shared" si="17"/>
        <v>-7.3644630367688535E-3</v>
      </c>
      <c r="D1112" s="5">
        <v>282.14</v>
      </c>
      <c r="E1112" s="33">
        <f t="shared" si="17"/>
        <v>4.9608448627314061E-4</v>
      </c>
      <c r="F1112" s="2"/>
    </row>
    <row r="1113" spans="1:6" ht="16" x14ac:dyDescent="0.2">
      <c r="A1113" s="28">
        <v>45020</v>
      </c>
      <c r="B1113" s="5">
        <v>15374.11</v>
      </c>
      <c r="C1113" s="35">
        <f t="shared" si="17"/>
        <v>-3.8058224337511604E-4</v>
      </c>
      <c r="D1113" s="5">
        <v>282.27999999999997</v>
      </c>
      <c r="E1113" s="33">
        <f t="shared" si="17"/>
        <v>-9.2149572354482956E-4</v>
      </c>
      <c r="F1113" s="2"/>
    </row>
    <row r="1114" spans="1:6" ht="16" x14ac:dyDescent="0.2">
      <c r="A1114" s="28">
        <v>45050</v>
      </c>
      <c r="B1114" s="5">
        <v>15368.26</v>
      </c>
      <c r="C1114" s="35">
        <f t="shared" si="17"/>
        <v>7.0705191255981958E-4</v>
      </c>
      <c r="D1114" s="5">
        <v>282.02</v>
      </c>
      <c r="E1114" s="33">
        <f t="shared" si="17"/>
        <v>3.0801390941066487E-3</v>
      </c>
      <c r="F1114" s="2"/>
    </row>
    <row r="1115" spans="1:6" ht="16" x14ac:dyDescent="0.2">
      <c r="A1115" s="28">
        <v>45081</v>
      </c>
      <c r="B1115" s="5">
        <v>15379.13</v>
      </c>
      <c r="C1115" s="35">
        <f t="shared" si="17"/>
        <v>3.1194933093576793E-3</v>
      </c>
      <c r="D1115" s="5">
        <v>282.89</v>
      </c>
      <c r="E1115" s="33">
        <f t="shared" si="17"/>
        <v>3.1411605759759098E-3</v>
      </c>
      <c r="F1115" s="2"/>
    </row>
    <row r="1116" spans="1:6" ht="16" x14ac:dyDescent="0.2">
      <c r="A1116" s="28">
        <v>45203</v>
      </c>
      <c r="B1116" s="5">
        <v>15427.18</v>
      </c>
      <c r="C1116" s="35">
        <f t="shared" si="17"/>
        <v>6.0579025319018598E-3</v>
      </c>
      <c r="D1116" s="5">
        <v>283.77999999999997</v>
      </c>
      <c r="E1116" s="33">
        <f t="shared" si="17"/>
        <v>2.4636622463729552E-3</v>
      </c>
      <c r="F1116" s="2"/>
    </row>
    <row r="1117" spans="1:6" ht="16" x14ac:dyDescent="0.2">
      <c r="A1117" s="28">
        <v>45234</v>
      </c>
      <c r="B1117" s="5">
        <v>15520.92</v>
      </c>
      <c r="C1117" s="35">
        <f t="shared" si="17"/>
        <v>-1.288769223421582E-3</v>
      </c>
      <c r="D1117" s="5">
        <v>284.48</v>
      </c>
      <c r="E1117" s="33">
        <f t="shared" si="17"/>
        <v>2.8783058939145789E-3</v>
      </c>
      <c r="F1117" s="2"/>
    </row>
    <row r="1118" spans="1:6" ht="16" x14ac:dyDescent="0.2">
      <c r="A1118" s="28">
        <v>45264</v>
      </c>
      <c r="B1118" s="5">
        <v>15500.93</v>
      </c>
      <c r="C1118" s="35">
        <f t="shared" si="17"/>
        <v>8.3490624656210599E-3</v>
      </c>
      <c r="D1118" s="5">
        <v>285.3</v>
      </c>
      <c r="E1118" s="33">
        <f t="shared" si="17"/>
        <v>1.3127615096645506E-2</v>
      </c>
      <c r="F1118" s="2"/>
    </row>
    <row r="1119" spans="1:6" ht="17" x14ac:dyDescent="0.2">
      <c r="A1119" s="28" t="s">
        <v>765</v>
      </c>
      <c r="B1119" s="5">
        <v>15630.89</v>
      </c>
      <c r="C1119" s="35">
        <f t="shared" si="17"/>
        <v>-1.8640742805029475E-3</v>
      </c>
      <c r="D1119" s="5">
        <v>289.07</v>
      </c>
      <c r="E1119" s="33">
        <f t="shared" si="17"/>
        <v>-3.1139175063454871E-4</v>
      </c>
      <c r="F1119" s="2"/>
    </row>
    <row r="1120" spans="1:6" ht="17" x14ac:dyDescent="0.2">
      <c r="A1120" s="28" t="s">
        <v>766</v>
      </c>
      <c r="B1120" s="5">
        <v>15601.78</v>
      </c>
      <c r="C1120" s="35">
        <f t="shared" si="17"/>
        <v>4.2571055385725032E-3</v>
      </c>
      <c r="D1120" s="5">
        <v>288.98</v>
      </c>
      <c r="E1120" s="33">
        <f t="shared" si="17"/>
        <v>1.1412960134888905E-3</v>
      </c>
      <c r="F1120" s="2"/>
    </row>
    <row r="1121" spans="1:6" ht="17" x14ac:dyDescent="0.2">
      <c r="A1121" s="28" t="s">
        <v>767</v>
      </c>
      <c r="B1121" s="5">
        <v>15668.34</v>
      </c>
      <c r="C1121" s="35">
        <f t="shared" si="17"/>
        <v>1.0601755832215787E-3</v>
      </c>
      <c r="D1121" s="5">
        <v>289.31</v>
      </c>
      <c r="E1121" s="33">
        <f t="shared" si="17"/>
        <v>5.5151634056107568E-3</v>
      </c>
      <c r="F1121" s="2"/>
    </row>
    <row r="1122" spans="1:6" ht="17" x14ac:dyDescent="0.2">
      <c r="A1122" s="28" t="s">
        <v>768</v>
      </c>
      <c r="B1122" s="5">
        <v>15684.96</v>
      </c>
      <c r="C1122" s="35">
        <f t="shared" si="17"/>
        <v>-2.0000912898812118E-3</v>
      </c>
      <c r="D1122" s="5">
        <v>290.91000000000003</v>
      </c>
      <c r="E1122" s="33">
        <f t="shared" si="17"/>
        <v>1.2367310655978514E-3</v>
      </c>
      <c r="F1122" s="2"/>
    </row>
    <row r="1123" spans="1:6" ht="17" x14ac:dyDescent="0.2">
      <c r="A1123" s="28" t="s">
        <v>769</v>
      </c>
      <c r="B1123" s="5">
        <v>15653.62</v>
      </c>
      <c r="C1123" s="35">
        <f t="shared" si="17"/>
        <v>-4.525474035979471E-3</v>
      </c>
      <c r="D1123" s="5">
        <v>291.27</v>
      </c>
      <c r="E1123" s="33">
        <f t="shared" si="17"/>
        <v>-9.2740487867004617E-4</v>
      </c>
      <c r="F1123" s="2"/>
    </row>
    <row r="1124" spans="1:6" ht="17" x14ac:dyDescent="0.2">
      <c r="A1124" s="28" t="s">
        <v>770</v>
      </c>
      <c r="B1124" s="5">
        <v>15582.94</v>
      </c>
      <c r="C1124" s="35">
        <f t="shared" si="17"/>
        <v>-2.5736581419089077E-4</v>
      </c>
      <c r="D1124" s="5">
        <v>291</v>
      </c>
      <c r="E1124" s="33">
        <f t="shared" si="17"/>
        <v>3.6359934408327632E-3</v>
      </c>
      <c r="F1124" s="2"/>
    </row>
    <row r="1125" spans="1:6" ht="17" x14ac:dyDescent="0.2">
      <c r="A1125" s="28" t="s">
        <v>771</v>
      </c>
      <c r="B1125" s="5">
        <v>15578.93</v>
      </c>
      <c r="C1125" s="35">
        <f t="shared" si="17"/>
        <v>1.781589689866081E-3</v>
      </c>
      <c r="D1125" s="5">
        <v>292.06</v>
      </c>
      <c r="E1125" s="33">
        <f t="shared" si="17"/>
        <v>3.8957094001705883E-3</v>
      </c>
      <c r="F1125" s="2"/>
    </row>
    <row r="1126" spans="1:6" ht="17" x14ac:dyDescent="0.2">
      <c r="A1126" s="28" t="s">
        <v>772</v>
      </c>
      <c r="B1126" s="5">
        <v>15606.71</v>
      </c>
      <c r="C1126" s="35">
        <f t="shared" si="17"/>
        <v>-1.5704430958185966E-2</v>
      </c>
      <c r="D1126" s="5">
        <v>293.2</v>
      </c>
      <c r="E1126" s="33">
        <f t="shared" si="17"/>
        <v>-5.7806594930385202E-3</v>
      </c>
      <c r="F1126" s="2"/>
    </row>
    <row r="1127" spans="1:6" ht="17" x14ac:dyDescent="0.2">
      <c r="A1127" s="28" t="s">
        <v>773</v>
      </c>
      <c r="B1127" s="5">
        <v>15363.53</v>
      </c>
      <c r="C1127" s="35">
        <f t="shared" si="17"/>
        <v>-8.8225934957595342E-3</v>
      </c>
      <c r="D1127" s="5">
        <v>291.51</v>
      </c>
      <c r="E1127" s="33">
        <f t="shared" si="17"/>
        <v>-6.021316384354769E-3</v>
      </c>
      <c r="F1127" s="2"/>
    </row>
    <row r="1128" spans="1:6" ht="17" x14ac:dyDescent="0.2">
      <c r="A1128" s="28" t="s">
        <v>774</v>
      </c>
      <c r="B1128" s="5">
        <v>15228.58</v>
      </c>
      <c r="C1128" s="35">
        <f t="shared" si="17"/>
        <v>1.3246021653968043E-2</v>
      </c>
      <c r="D1128" s="5">
        <v>289.76</v>
      </c>
      <c r="E1128" s="33">
        <f t="shared" si="17"/>
        <v>1.6972758931839138E-2</v>
      </c>
      <c r="F1128" s="2"/>
    </row>
    <row r="1129" spans="1:6" ht="17" x14ac:dyDescent="0.2">
      <c r="A1129" s="28" t="s">
        <v>775</v>
      </c>
      <c r="B1129" s="5">
        <v>15431.64</v>
      </c>
      <c r="C1129" s="35">
        <f t="shared" si="17"/>
        <v>7.3757045688100931E-3</v>
      </c>
      <c r="D1129" s="5">
        <v>294.72000000000003</v>
      </c>
      <c r="E1129" s="33">
        <f t="shared" si="17"/>
        <v>3.4887497915541132E-3</v>
      </c>
      <c r="F1129" s="2"/>
    </row>
    <row r="1130" spans="1:6" ht="17" x14ac:dyDescent="0.2">
      <c r="A1130" s="28" t="s">
        <v>776</v>
      </c>
      <c r="B1130" s="5">
        <v>15545.88</v>
      </c>
      <c r="C1130" s="35">
        <f t="shared" si="17"/>
        <v>-6.4282055648767766E-4</v>
      </c>
      <c r="D1130" s="5">
        <v>295.75</v>
      </c>
      <c r="E1130" s="33">
        <f t="shared" si="17"/>
        <v>6.1685935410551451E-3</v>
      </c>
      <c r="F1130" s="2"/>
    </row>
    <row r="1131" spans="1:6" ht="16" x14ac:dyDescent="0.2">
      <c r="A1131" s="28">
        <v>44931</v>
      </c>
      <c r="B1131" s="5">
        <v>15535.89</v>
      </c>
      <c r="C1131" s="35">
        <f t="shared" si="17"/>
        <v>-1.4348168352420032E-2</v>
      </c>
      <c r="D1131" s="5">
        <v>297.58</v>
      </c>
      <c r="E1131" s="33">
        <f t="shared" si="17"/>
        <v>1.6452618501840988E-3</v>
      </c>
      <c r="F1131" s="2"/>
    </row>
    <row r="1132" spans="1:6" ht="16" x14ac:dyDescent="0.2">
      <c r="A1132" s="28">
        <v>44962</v>
      </c>
      <c r="B1132" s="5">
        <v>15314.57</v>
      </c>
      <c r="C1132" s="35">
        <f t="shared" si="17"/>
        <v>-5.2847373360247474E-3</v>
      </c>
      <c r="D1132" s="5">
        <v>298.07</v>
      </c>
      <c r="E1132" s="33">
        <f t="shared" si="17"/>
        <v>-9.6075171408847027E-3</v>
      </c>
      <c r="F1132" s="2"/>
    </row>
    <row r="1133" spans="1:6" ht="16" x14ac:dyDescent="0.2">
      <c r="A1133" s="28">
        <v>44990</v>
      </c>
      <c r="B1133" s="5">
        <v>15233.85</v>
      </c>
      <c r="C1133" s="35">
        <f t="shared" si="17"/>
        <v>-7.6556671583212221E-3</v>
      </c>
      <c r="D1133" s="5">
        <v>295.22000000000003</v>
      </c>
      <c r="E1133" s="33">
        <f t="shared" si="17"/>
        <v>-2.0325891868466783E-4</v>
      </c>
      <c r="F1133" s="2"/>
    </row>
    <row r="1134" spans="1:6" ht="16" x14ac:dyDescent="0.2">
      <c r="A1134" s="28">
        <v>45021</v>
      </c>
      <c r="B1134" s="5">
        <v>15117.67</v>
      </c>
      <c r="C1134" s="35">
        <f t="shared" si="17"/>
        <v>1.7260271100159486E-2</v>
      </c>
      <c r="D1134" s="5">
        <v>295.16000000000003</v>
      </c>
      <c r="E1134" s="33">
        <f t="shared" si="17"/>
        <v>4.8668475136661726E-3</v>
      </c>
      <c r="F1134" s="2"/>
    </row>
    <row r="1135" spans="1:6" ht="16" x14ac:dyDescent="0.2">
      <c r="A1135" s="28">
        <v>45051</v>
      </c>
      <c r="B1135" s="5">
        <v>15380.87</v>
      </c>
      <c r="C1135" s="35">
        <f t="shared" si="17"/>
        <v>6.7593611597693837E-4</v>
      </c>
      <c r="D1135" s="5">
        <v>296.60000000000002</v>
      </c>
      <c r="E1135" s="33">
        <f t="shared" si="17"/>
        <v>3.0339294675485462E-4</v>
      </c>
      <c r="F1135" s="2"/>
    </row>
    <row r="1136" spans="1:6" ht="16" x14ac:dyDescent="0.2">
      <c r="A1136" s="28">
        <v>45143</v>
      </c>
      <c r="B1136" s="5">
        <v>15391.27</v>
      </c>
      <c r="C1136" s="35">
        <f t="shared" si="17"/>
        <v>-2.5019463950410881E-3</v>
      </c>
      <c r="D1136" s="5">
        <v>296.69</v>
      </c>
      <c r="E1136" s="33">
        <f t="shared" si="17"/>
        <v>-1.0112075512047625E-4</v>
      </c>
      <c r="F1136" s="2"/>
    </row>
    <row r="1137" spans="1:6" ht="16" x14ac:dyDescent="0.2">
      <c r="A1137" s="28">
        <v>45174</v>
      </c>
      <c r="B1137" s="5">
        <v>15352.81</v>
      </c>
      <c r="C1137" s="35">
        <f t="shared" si="17"/>
        <v>-1.839411877843844E-2</v>
      </c>
      <c r="D1137" s="5">
        <v>296.66000000000003</v>
      </c>
      <c r="E1137" s="33">
        <f t="shared" si="17"/>
        <v>-3.0342363228630376E-4</v>
      </c>
      <c r="F1137" s="2"/>
    </row>
    <row r="1138" spans="1:6" ht="16" x14ac:dyDescent="0.2">
      <c r="A1138" s="28">
        <v>45204</v>
      </c>
      <c r="B1138" s="5">
        <v>15072.99</v>
      </c>
      <c r="C1138" s="35">
        <f t="shared" si="17"/>
        <v>1.2531784786572686E-2</v>
      </c>
      <c r="D1138" s="5">
        <v>296.57</v>
      </c>
      <c r="E1138" s="33">
        <f t="shared" si="17"/>
        <v>-6.020039825917145E-3</v>
      </c>
      <c r="F1138" s="2"/>
    </row>
    <row r="1139" spans="1:6" ht="16" x14ac:dyDescent="0.2">
      <c r="A1139" s="28">
        <v>45235</v>
      </c>
      <c r="B1139" s="5">
        <v>15263.07</v>
      </c>
      <c r="C1139" s="35">
        <f t="shared" si="17"/>
        <v>-1.095399138618447E-3</v>
      </c>
      <c r="D1139" s="5">
        <v>294.79000000000002</v>
      </c>
      <c r="E1139" s="33">
        <f t="shared" si="17"/>
        <v>4.5690770433095551E-3</v>
      </c>
      <c r="F1139" s="2"/>
    </row>
    <row r="1140" spans="1:6" ht="16" x14ac:dyDescent="0.2">
      <c r="A1140" s="28">
        <v>45265</v>
      </c>
      <c r="B1140" s="5">
        <v>15246.36</v>
      </c>
      <c r="C1140" s="35">
        <f t="shared" si="17"/>
        <v>4.985466141976147E-3</v>
      </c>
      <c r="D1140" s="5">
        <v>296.14</v>
      </c>
      <c r="E1140" s="33">
        <f t="shared" si="17"/>
        <v>-8.1075607440883601E-4</v>
      </c>
      <c r="F1140" s="2"/>
    </row>
    <row r="1141" spans="1:6" ht="17" x14ac:dyDescent="0.2">
      <c r="A1141" s="28" t="s">
        <v>777</v>
      </c>
      <c r="B1141" s="5">
        <v>15322.56</v>
      </c>
      <c r="C1141" s="35">
        <f t="shared" si="17"/>
        <v>-1.2696295998507523E-2</v>
      </c>
      <c r="D1141" s="5">
        <v>295.89999999999998</v>
      </c>
      <c r="E1141" s="33">
        <f t="shared" si="17"/>
        <v>-5.9317180956988125E-3</v>
      </c>
      <c r="F1141" s="2"/>
    </row>
    <row r="1142" spans="1:6" ht="17" x14ac:dyDescent="0.2">
      <c r="A1142" s="28" t="s">
        <v>778</v>
      </c>
      <c r="B1142" s="5">
        <v>15129.25</v>
      </c>
      <c r="C1142" s="35">
        <f t="shared" si="17"/>
        <v>1.2132262517567938E-2</v>
      </c>
      <c r="D1142" s="5">
        <v>294.14999999999998</v>
      </c>
      <c r="E1142" s="33">
        <f t="shared" si="17"/>
        <v>-2.3484975311438561E-3</v>
      </c>
      <c r="F1142" s="2"/>
    </row>
    <row r="1143" spans="1:6" ht="17" x14ac:dyDescent="0.2">
      <c r="A1143" s="28" t="s">
        <v>779</v>
      </c>
      <c r="B1143" s="5">
        <v>15313.92</v>
      </c>
      <c r="C1143" s="35">
        <f t="shared" si="17"/>
        <v>2.0554911369128348E-3</v>
      </c>
      <c r="D1143" s="5">
        <v>293.45999999999998</v>
      </c>
      <c r="E1143" s="33">
        <f t="shared" si="17"/>
        <v>2.0084771266439816E-3</v>
      </c>
      <c r="F1143" s="2"/>
    </row>
    <row r="1144" spans="1:6" ht="17" x14ac:dyDescent="0.2">
      <c r="A1144" s="28" t="s">
        <v>780</v>
      </c>
      <c r="B1144" s="5">
        <v>15345.43</v>
      </c>
      <c r="C1144" s="35">
        <f t="shared" si="17"/>
        <v>-1.3766009396007917E-3</v>
      </c>
      <c r="D1144" s="5">
        <v>294.05</v>
      </c>
      <c r="E1144" s="33">
        <f t="shared" si="17"/>
        <v>5.0882063644133169E-3</v>
      </c>
      <c r="F1144" s="2"/>
    </row>
    <row r="1145" spans="1:6" ht="17" x14ac:dyDescent="0.2">
      <c r="A1145" s="28" t="s">
        <v>781</v>
      </c>
      <c r="B1145" s="5">
        <v>15324.32</v>
      </c>
      <c r="C1145" s="35">
        <f t="shared" si="17"/>
        <v>-3.5701267578325258E-4</v>
      </c>
      <c r="D1145" s="5">
        <v>295.55</v>
      </c>
      <c r="E1145" s="33">
        <f t="shared" si="17"/>
        <v>-2.120099925053065E-2</v>
      </c>
      <c r="F1145" s="2"/>
    </row>
    <row r="1146" spans="1:6" ht="17" x14ac:dyDescent="0.2">
      <c r="A1146" s="28" t="s">
        <v>782</v>
      </c>
      <c r="B1146" s="5">
        <v>15318.85</v>
      </c>
      <c r="C1146" s="35">
        <f t="shared" si="17"/>
        <v>-9.6146766125606575E-3</v>
      </c>
      <c r="D1146" s="5">
        <v>289.35000000000002</v>
      </c>
      <c r="E1146" s="33">
        <f t="shared" si="17"/>
        <v>-1.0352347023227182E-2</v>
      </c>
      <c r="F1146" s="2"/>
    </row>
    <row r="1147" spans="1:6" ht="17" x14ac:dyDescent="0.2">
      <c r="A1147" s="28" t="s">
        <v>783</v>
      </c>
      <c r="B1147" s="5">
        <v>15172.27</v>
      </c>
      <c r="C1147" s="35">
        <f t="shared" si="17"/>
        <v>-9.8943816608194624E-3</v>
      </c>
      <c r="D1147" s="5">
        <v>286.37</v>
      </c>
      <c r="E1147" s="33">
        <f t="shared" si="17"/>
        <v>-1.5726295855023054E-3</v>
      </c>
      <c r="F1147" s="2"/>
    </row>
    <row r="1148" spans="1:6" ht="17" x14ac:dyDescent="0.2">
      <c r="A1148" s="28" t="s">
        <v>784</v>
      </c>
      <c r="B1148" s="5">
        <v>15022.89</v>
      </c>
      <c r="C1148" s="35">
        <f t="shared" si="17"/>
        <v>-3.1281214192748763E-3</v>
      </c>
      <c r="D1148" s="5">
        <v>285.92</v>
      </c>
      <c r="E1148" s="33">
        <f t="shared" si="17"/>
        <v>-1.3999722292137307E-3</v>
      </c>
      <c r="F1148" s="2"/>
    </row>
    <row r="1149" spans="1:6" ht="17" x14ac:dyDescent="0.2">
      <c r="A1149" s="28" t="s">
        <v>785</v>
      </c>
      <c r="B1149" s="5">
        <v>14975.97</v>
      </c>
      <c r="C1149" s="35">
        <f t="shared" si="17"/>
        <v>6.8355722517647877E-3</v>
      </c>
      <c r="D1149" s="5">
        <v>285.52</v>
      </c>
      <c r="E1149" s="33">
        <f t="shared" si="17"/>
        <v>1.8195819982906869E-3</v>
      </c>
      <c r="F1149" s="2"/>
    </row>
    <row r="1150" spans="1:6" ht="17" x14ac:dyDescent="0.2">
      <c r="A1150" s="28" t="s">
        <v>786</v>
      </c>
      <c r="B1150" s="5">
        <v>15078.69</v>
      </c>
      <c r="C1150" s="35">
        <f t="shared" si="17"/>
        <v>-5.5896848697578605E-3</v>
      </c>
      <c r="D1150" s="5">
        <v>286.04000000000002</v>
      </c>
      <c r="E1150" s="33">
        <f t="shared" si="17"/>
        <v>-3.9232220700418097E-3</v>
      </c>
      <c r="F1150" s="2"/>
    </row>
    <row r="1151" spans="1:6" ht="17" x14ac:dyDescent="0.2">
      <c r="A1151" s="28" t="s">
        <v>787</v>
      </c>
      <c r="B1151" s="5">
        <v>14994.64</v>
      </c>
      <c r="C1151" s="35">
        <f t="shared" si="17"/>
        <v>-7.1950508812648195E-3</v>
      </c>
      <c r="D1151" s="5">
        <v>284.92</v>
      </c>
      <c r="E1151" s="33">
        <f t="shared" si="17"/>
        <v>6.6663160548152689E-4</v>
      </c>
      <c r="F1151" s="2"/>
    </row>
    <row r="1152" spans="1:6" ht="17" x14ac:dyDescent="0.2">
      <c r="A1152" s="28" t="s">
        <v>788</v>
      </c>
      <c r="B1152" s="5">
        <v>14887.14</v>
      </c>
      <c r="C1152" s="35">
        <f t="shared" si="17"/>
        <v>9.622969729894848E-3</v>
      </c>
      <c r="D1152" s="5">
        <v>285.11</v>
      </c>
      <c r="E1152" s="33">
        <f t="shared" si="17"/>
        <v>9.6339186247904607E-3</v>
      </c>
      <c r="F1152" s="2"/>
    </row>
    <row r="1153" spans="1:6" ht="16" x14ac:dyDescent="0.2">
      <c r="A1153" s="28">
        <v>44932</v>
      </c>
      <c r="B1153" s="5">
        <v>15031.09</v>
      </c>
      <c r="C1153" s="35">
        <f t="shared" si="17"/>
        <v>2.068134711965719E-2</v>
      </c>
      <c r="D1153" s="5">
        <v>287.87</v>
      </c>
      <c r="E1153" s="33">
        <f t="shared" si="17"/>
        <v>7.0615406455862839E-3</v>
      </c>
      <c r="F1153" s="2"/>
    </row>
    <row r="1154" spans="1:6" ht="16" x14ac:dyDescent="0.2">
      <c r="A1154" s="28">
        <v>44963</v>
      </c>
      <c r="B1154" s="5">
        <v>15345.19</v>
      </c>
      <c r="C1154" s="35">
        <f t="shared" si="17"/>
        <v>-4.570816961065205E-3</v>
      </c>
      <c r="D1154" s="5">
        <v>289.91000000000003</v>
      </c>
      <c r="E1154" s="33">
        <f t="shared" si="17"/>
        <v>-5.1181077937494379E-3</v>
      </c>
      <c r="F1154" s="2"/>
    </row>
    <row r="1155" spans="1:6" ht="16" x14ac:dyDescent="0.2">
      <c r="A1155" s="28">
        <v>45052</v>
      </c>
      <c r="B1155" s="5">
        <v>15275.21</v>
      </c>
      <c r="C1155" s="35">
        <f t="shared" si="17"/>
        <v>7.6036471586071741E-3</v>
      </c>
      <c r="D1155" s="5">
        <v>288.43</v>
      </c>
      <c r="E1155" s="33">
        <f t="shared" si="17"/>
        <v>-1.3578580969241472E-2</v>
      </c>
      <c r="F1155" s="2"/>
    </row>
    <row r="1156" spans="1:6" ht="16" x14ac:dyDescent="0.2">
      <c r="A1156" s="28">
        <v>45083</v>
      </c>
      <c r="B1156" s="5">
        <v>15391.8</v>
      </c>
      <c r="C1156" s="35">
        <f t="shared" si="17"/>
        <v>5.0438469638045547E-3</v>
      </c>
      <c r="D1156" s="5">
        <v>284.54000000000002</v>
      </c>
      <c r="E1156" s="33">
        <f t="shared" si="17"/>
        <v>-9.3214431029542411E-3</v>
      </c>
      <c r="F1156" s="2"/>
    </row>
    <row r="1157" spans="1:6" ht="16" x14ac:dyDescent="0.2">
      <c r="A1157" s="28">
        <v>45113</v>
      </c>
      <c r="B1157" s="5">
        <v>15469.63</v>
      </c>
      <c r="C1157" s="35">
        <f t="shared" ref="C1157:E1220" si="18">LN(B1158)-LN(B1157)</f>
        <v>2.1315849628606998E-3</v>
      </c>
      <c r="D1157" s="5">
        <v>281.89999999999998</v>
      </c>
      <c r="E1157" s="33">
        <f t="shared" si="18"/>
        <v>1.3669885920757352E-2</v>
      </c>
      <c r="F1157" s="2"/>
    </row>
    <row r="1158" spans="1:6" ht="16" x14ac:dyDescent="0.2">
      <c r="A1158" s="28">
        <v>45144</v>
      </c>
      <c r="B1158" s="5">
        <v>15502.64</v>
      </c>
      <c r="C1158" s="35">
        <f t="shared" si="18"/>
        <v>-1.7611454587118658E-4</v>
      </c>
      <c r="D1158" s="5">
        <v>285.77999999999997</v>
      </c>
      <c r="E1158" s="33">
        <f t="shared" si="18"/>
        <v>3.5279565732695417E-3</v>
      </c>
      <c r="F1158" s="2"/>
    </row>
    <row r="1159" spans="1:6" ht="16" x14ac:dyDescent="0.2">
      <c r="A1159" s="28">
        <v>45175</v>
      </c>
      <c r="B1159" s="5">
        <v>15499.91</v>
      </c>
      <c r="C1159" s="35">
        <f t="shared" si="18"/>
        <v>3.1280240447149055E-3</v>
      </c>
      <c r="D1159" s="5">
        <v>286.79000000000002</v>
      </c>
      <c r="E1159" s="33">
        <f t="shared" si="18"/>
        <v>6.1874502185403912E-3</v>
      </c>
      <c r="F1159" s="2"/>
    </row>
    <row r="1160" spans="1:6" ht="16" x14ac:dyDescent="0.2">
      <c r="A1160" s="28">
        <v>45266</v>
      </c>
      <c r="B1160" s="5">
        <v>15548.47</v>
      </c>
      <c r="C1160" s="35">
        <f t="shared" si="18"/>
        <v>7.644771097687908E-3</v>
      </c>
      <c r="D1160" s="5">
        <v>288.57</v>
      </c>
      <c r="E1160" s="33">
        <f t="shared" si="18"/>
        <v>-6.9309675658324466E-5</v>
      </c>
      <c r="F1160" s="2"/>
    </row>
    <row r="1161" spans="1:6" ht="17" x14ac:dyDescent="0.2">
      <c r="A1161" s="28" t="s">
        <v>789</v>
      </c>
      <c r="B1161" s="5">
        <v>15667.79</v>
      </c>
      <c r="C1161" s="35">
        <f t="shared" si="18"/>
        <v>-1.6007402848039476E-3</v>
      </c>
      <c r="D1161" s="5">
        <v>288.55</v>
      </c>
      <c r="E1161" s="33">
        <f t="shared" si="18"/>
        <v>-3.8128910841717101E-4</v>
      </c>
      <c r="F1161" s="2"/>
    </row>
    <row r="1162" spans="1:6" ht="17" x14ac:dyDescent="0.2">
      <c r="A1162" s="28" t="s">
        <v>790</v>
      </c>
      <c r="B1162" s="5">
        <v>15642.73</v>
      </c>
      <c r="C1162" s="35">
        <f t="shared" si="18"/>
        <v>1.1670000134257563E-2</v>
      </c>
      <c r="D1162" s="5">
        <v>288.44</v>
      </c>
      <c r="E1162" s="33">
        <f t="shared" si="18"/>
        <v>1.4353572303432927E-2</v>
      </c>
      <c r="F1162" s="2"/>
    </row>
    <row r="1163" spans="1:6" ht="17" x14ac:dyDescent="0.2">
      <c r="A1163" s="28" t="s">
        <v>791</v>
      </c>
      <c r="B1163" s="5">
        <v>15826.35</v>
      </c>
      <c r="C1163" s="35">
        <f t="shared" si="18"/>
        <v>-1.9752408824675882E-3</v>
      </c>
      <c r="D1163" s="5">
        <v>292.61</v>
      </c>
      <c r="E1163" s="33">
        <f t="shared" si="18"/>
        <v>3.7181738525831065E-3</v>
      </c>
      <c r="F1163" s="2"/>
    </row>
    <row r="1164" spans="1:6" ht="17" x14ac:dyDescent="0.2">
      <c r="A1164" s="28" t="s">
        <v>792</v>
      </c>
      <c r="B1164" s="5">
        <v>15795.12</v>
      </c>
      <c r="C1164" s="35">
        <f t="shared" si="18"/>
        <v>-9.2991265458923777E-3</v>
      </c>
      <c r="D1164" s="5">
        <v>293.7</v>
      </c>
      <c r="E1164" s="33">
        <f t="shared" si="18"/>
        <v>-2.2497197340154429E-3</v>
      </c>
      <c r="F1164" s="2"/>
    </row>
    <row r="1165" spans="1:6" ht="17" x14ac:dyDescent="0.2">
      <c r="A1165" s="28" t="s">
        <v>793</v>
      </c>
      <c r="B1165" s="5">
        <v>15648.92</v>
      </c>
      <c r="C1165" s="35">
        <f t="shared" si="18"/>
        <v>5.1619630915844539E-4</v>
      </c>
      <c r="D1165" s="5">
        <v>293.04000000000002</v>
      </c>
      <c r="E1165" s="33">
        <f t="shared" si="18"/>
        <v>5.0377940299570767E-3</v>
      </c>
      <c r="F1165" s="2"/>
    </row>
    <row r="1166" spans="1:6" ht="17" x14ac:dyDescent="0.2">
      <c r="A1166" s="28" t="s">
        <v>794</v>
      </c>
      <c r="B1166" s="5">
        <v>15657</v>
      </c>
      <c r="C1166" s="35">
        <f t="shared" si="18"/>
        <v>-3.6023162857308222E-3</v>
      </c>
      <c r="D1166" s="5">
        <v>294.52</v>
      </c>
      <c r="E1166" s="33">
        <f t="shared" si="18"/>
        <v>-4.1509365171110701E-3</v>
      </c>
      <c r="F1166" s="2"/>
    </row>
    <row r="1167" spans="1:6" ht="17" x14ac:dyDescent="0.2">
      <c r="A1167" s="28" t="s">
        <v>795</v>
      </c>
      <c r="B1167" s="5">
        <v>15600.7</v>
      </c>
      <c r="C1167" s="35">
        <f t="shared" si="18"/>
        <v>-8.4551381481343668E-3</v>
      </c>
      <c r="D1167" s="5">
        <v>293.3</v>
      </c>
      <c r="E1167" s="33">
        <f t="shared" si="18"/>
        <v>-1.1625445997393236E-2</v>
      </c>
      <c r="F1167" s="2"/>
    </row>
    <row r="1168" spans="1:6" ht="17" x14ac:dyDescent="0.2">
      <c r="A1168" s="28" t="s">
        <v>796</v>
      </c>
      <c r="B1168" s="5">
        <v>15469.35</v>
      </c>
      <c r="C1168" s="35">
        <f t="shared" si="18"/>
        <v>3.1876789968148245E-3</v>
      </c>
      <c r="D1168" s="5">
        <v>289.91000000000003</v>
      </c>
      <c r="E1168" s="33">
        <f t="shared" si="18"/>
        <v>-2.8324716691923157E-3</v>
      </c>
      <c r="F1168" s="2"/>
    </row>
    <row r="1169" spans="1:6" ht="17" x14ac:dyDescent="0.2">
      <c r="A1169" s="28" t="s">
        <v>797</v>
      </c>
      <c r="B1169" s="5">
        <v>15518.74</v>
      </c>
      <c r="C1169" s="35">
        <f t="shared" si="18"/>
        <v>8.210428013752491E-3</v>
      </c>
      <c r="D1169" s="5">
        <v>289.08999999999997</v>
      </c>
      <c r="E1169" s="33">
        <f t="shared" si="18"/>
        <v>7.6156056485698898E-3</v>
      </c>
      <c r="F1169" s="2"/>
    </row>
    <row r="1170" spans="1:6" ht="17" x14ac:dyDescent="0.2">
      <c r="A1170" s="28" t="s">
        <v>798</v>
      </c>
      <c r="B1170" s="5">
        <v>15646.68</v>
      </c>
      <c r="C1170" s="35">
        <f t="shared" si="18"/>
        <v>-1.8756378635451654E-3</v>
      </c>
      <c r="D1170" s="5">
        <v>291.3</v>
      </c>
      <c r="E1170" s="33">
        <f t="shared" si="18"/>
        <v>1.5093306926781125E-3</v>
      </c>
      <c r="F1170" s="2"/>
    </row>
    <row r="1171" spans="1:6" ht="17" x14ac:dyDescent="0.2">
      <c r="A1171" s="28" t="s">
        <v>799</v>
      </c>
      <c r="B1171" s="5">
        <v>15617.36</v>
      </c>
      <c r="C1171" s="35">
        <f t="shared" si="18"/>
        <v>7.6556581995657069E-3</v>
      </c>
      <c r="D1171" s="5">
        <v>291.74</v>
      </c>
      <c r="E1171" s="33">
        <f t="shared" si="18"/>
        <v>9.3141356725645608E-3</v>
      </c>
      <c r="F1171" s="2"/>
    </row>
    <row r="1172" spans="1:6" ht="17" x14ac:dyDescent="0.2">
      <c r="A1172" s="28" t="s">
        <v>800</v>
      </c>
      <c r="B1172" s="5">
        <v>15737.38</v>
      </c>
      <c r="C1172" s="35">
        <f t="shared" si="18"/>
        <v>8.7640917284019793E-3</v>
      </c>
      <c r="D1172" s="5">
        <v>294.47000000000003</v>
      </c>
      <c r="E1172" s="33">
        <f t="shared" si="18"/>
        <v>1.3291249501800273E-2</v>
      </c>
      <c r="F1172" s="2"/>
    </row>
    <row r="1173" spans="1:6" ht="17" x14ac:dyDescent="0.2">
      <c r="A1173" s="28" t="s">
        <v>801</v>
      </c>
      <c r="B1173" s="5">
        <v>15875.91</v>
      </c>
      <c r="C1173" s="35">
        <f t="shared" si="18"/>
        <v>2.6790889011110153E-3</v>
      </c>
      <c r="D1173" s="5">
        <v>298.41000000000003</v>
      </c>
      <c r="E1173" s="33">
        <f t="shared" si="18"/>
        <v>-1.2035543511344393E-2</v>
      </c>
      <c r="F1173" s="2"/>
    </row>
    <row r="1174" spans="1:6" ht="16" x14ac:dyDescent="0.2">
      <c r="A1174" s="28">
        <v>44992</v>
      </c>
      <c r="B1174" s="5">
        <v>15918.5</v>
      </c>
      <c r="C1174" s="35">
        <f t="shared" si="18"/>
        <v>-5.2258052800961963E-3</v>
      </c>
      <c r="D1174" s="5">
        <v>294.83999999999997</v>
      </c>
      <c r="E1174" s="33">
        <f t="shared" si="18"/>
        <v>6.9625454486264005E-3</v>
      </c>
      <c r="F1174" s="2"/>
    </row>
    <row r="1175" spans="1:6" ht="16" x14ac:dyDescent="0.2">
      <c r="A1175" s="28">
        <v>45053</v>
      </c>
      <c r="B1175" s="5">
        <v>15835.53</v>
      </c>
      <c r="C1175" s="35">
        <f t="shared" si="18"/>
        <v>-1.2317642681065166E-2</v>
      </c>
      <c r="D1175" s="5">
        <v>296.89999999999998</v>
      </c>
      <c r="E1175" s="33">
        <f t="shared" si="18"/>
        <v>-6.6912486482646472E-3</v>
      </c>
      <c r="F1175" s="2"/>
    </row>
    <row r="1176" spans="1:6" ht="16" x14ac:dyDescent="0.2">
      <c r="A1176" s="28">
        <v>45084</v>
      </c>
      <c r="B1176" s="5">
        <v>15641.67</v>
      </c>
      <c r="C1176" s="35">
        <f t="shared" si="18"/>
        <v>1.9135644689072251E-3</v>
      </c>
      <c r="D1176" s="5">
        <v>294.92</v>
      </c>
      <c r="E1176" s="33">
        <f t="shared" si="18"/>
        <v>-9.6079237277546525E-3</v>
      </c>
      <c r="F1176" s="2"/>
    </row>
    <row r="1177" spans="1:6" ht="16" x14ac:dyDescent="0.2">
      <c r="A1177" s="28">
        <v>45114</v>
      </c>
      <c r="B1177" s="5">
        <v>15671.63</v>
      </c>
      <c r="C1177" s="35">
        <f t="shared" si="18"/>
        <v>4.9165452866581916E-3</v>
      </c>
      <c r="D1177" s="5">
        <v>292.10000000000002</v>
      </c>
      <c r="E1177" s="33">
        <f t="shared" si="18"/>
        <v>8.1488372640476925E-3</v>
      </c>
      <c r="F1177" s="2"/>
    </row>
    <row r="1178" spans="1:6" ht="16" x14ac:dyDescent="0.2">
      <c r="A1178" s="28">
        <v>45206</v>
      </c>
      <c r="B1178" s="5">
        <v>15748.87</v>
      </c>
      <c r="C1178" s="35">
        <f t="shared" si="18"/>
        <v>9.3812958572687677E-3</v>
      </c>
      <c r="D1178" s="5">
        <v>294.49</v>
      </c>
      <c r="E1178" s="33">
        <f t="shared" si="18"/>
        <v>8.4856512737463419E-4</v>
      </c>
      <c r="F1178" s="2"/>
    </row>
    <row r="1179" spans="1:6" ht="16" x14ac:dyDescent="0.2">
      <c r="A1179" s="28">
        <v>45237</v>
      </c>
      <c r="B1179" s="5">
        <v>15897.31</v>
      </c>
      <c r="C1179" s="35">
        <f t="shared" si="18"/>
        <v>7.1435613207260218E-3</v>
      </c>
      <c r="D1179" s="5">
        <v>294.74</v>
      </c>
      <c r="E1179" s="33">
        <f t="shared" si="18"/>
        <v>2.9474062160481651E-3</v>
      </c>
      <c r="F1179" s="2"/>
    </row>
    <row r="1180" spans="1:6" ht="16" x14ac:dyDescent="0.2">
      <c r="A1180" s="28">
        <v>45267</v>
      </c>
      <c r="B1180" s="5">
        <v>16011.28</v>
      </c>
      <c r="C1180" s="35">
        <f t="shared" si="18"/>
        <v>5.9511734999802002E-3</v>
      </c>
      <c r="D1180" s="5">
        <v>295.61</v>
      </c>
      <c r="E1180" s="33">
        <f t="shared" si="18"/>
        <v>-1.3201768923147839E-3</v>
      </c>
      <c r="F1180" s="2"/>
    </row>
    <row r="1181" spans="1:6" ht="17" x14ac:dyDescent="0.2">
      <c r="A1181" s="28" t="s">
        <v>802</v>
      </c>
      <c r="B1181" s="5">
        <v>16106.85</v>
      </c>
      <c r="C1181" s="35">
        <f t="shared" si="18"/>
        <v>-4.1447058563175432E-3</v>
      </c>
      <c r="D1181" s="5">
        <v>295.22000000000003</v>
      </c>
      <c r="E1181" s="33">
        <f t="shared" si="18"/>
        <v>-9.4889528605612838E-4</v>
      </c>
      <c r="F1181" s="2"/>
    </row>
    <row r="1182" spans="1:6" ht="17" x14ac:dyDescent="0.2">
      <c r="A1182" s="28" t="s">
        <v>803</v>
      </c>
      <c r="B1182" s="5">
        <v>16040.23</v>
      </c>
      <c r="C1182" s="35">
        <f t="shared" si="18"/>
        <v>8.6868742687862266E-4</v>
      </c>
      <c r="D1182" s="5">
        <v>294.94</v>
      </c>
      <c r="E1182" s="33">
        <f t="shared" si="18"/>
        <v>-8.8192400818165595E-4</v>
      </c>
      <c r="F1182" s="2"/>
    </row>
    <row r="1183" spans="1:6" ht="17" x14ac:dyDescent="0.2">
      <c r="A1183" s="28" t="s">
        <v>804</v>
      </c>
      <c r="B1183" s="5">
        <v>16054.17</v>
      </c>
      <c r="C1183" s="35">
        <f t="shared" si="18"/>
        <v>6.354435507979872E-3</v>
      </c>
      <c r="D1183" s="5">
        <v>294.68</v>
      </c>
      <c r="E1183" s="33">
        <f t="shared" si="18"/>
        <v>-2.9226868723322141E-3</v>
      </c>
      <c r="F1183" s="2"/>
    </row>
    <row r="1184" spans="1:6" ht="17" x14ac:dyDescent="0.2">
      <c r="A1184" s="28" t="s">
        <v>805</v>
      </c>
      <c r="B1184" s="5">
        <v>16156.51</v>
      </c>
      <c r="C1184" s="35">
        <f t="shared" si="18"/>
        <v>4.5962328636530714E-3</v>
      </c>
      <c r="D1184" s="5">
        <v>293.82</v>
      </c>
      <c r="E1184" s="33">
        <f t="shared" si="18"/>
        <v>1.0545115357656343E-3</v>
      </c>
      <c r="F1184" s="2"/>
    </row>
    <row r="1185" spans="1:6" ht="17" x14ac:dyDescent="0.2">
      <c r="A1185" s="28" t="s">
        <v>806</v>
      </c>
      <c r="B1185" s="5">
        <v>16230.94</v>
      </c>
      <c r="C1185" s="35">
        <f t="shared" si="18"/>
        <v>2.0169480889471458E-3</v>
      </c>
      <c r="D1185" s="5">
        <v>294.13</v>
      </c>
      <c r="E1185" s="33">
        <f t="shared" si="18"/>
        <v>1.0147906995094935E-2</v>
      </c>
      <c r="F1185" s="2"/>
    </row>
    <row r="1186" spans="1:6" ht="17" x14ac:dyDescent="0.2">
      <c r="A1186" s="28" t="s">
        <v>807</v>
      </c>
      <c r="B1186" s="5">
        <v>16263.71</v>
      </c>
      <c r="C1186" s="35">
        <f t="shared" si="18"/>
        <v>1.561154907932405E-3</v>
      </c>
      <c r="D1186" s="5">
        <v>297.13</v>
      </c>
      <c r="E1186" s="33">
        <f t="shared" si="18"/>
        <v>-5.1287354719757872E-3</v>
      </c>
      <c r="F1186" s="2"/>
    </row>
    <row r="1187" spans="1:6" ht="17" x14ac:dyDescent="0.2">
      <c r="A1187" s="28" t="s">
        <v>808</v>
      </c>
      <c r="B1187" s="5">
        <v>16289.12</v>
      </c>
      <c r="C1187" s="35">
        <f t="shared" si="18"/>
        <v>4.9004545947219924E-3</v>
      </c>
      <c r="D1187" s="5">
        <v>295.61</v>
      </c>
      <c r="E1187" s="33">
        <f t="shared" si="18"/>
        <v>-1.015365957402814E-3</v>
      </c>
      <c r="F1187" s="2"/>
    </row>
    <row r="1188" spans="1:6" ht="17" x14ac:dyDescent="0.2">
      <c r="A1188" s="28" t="s">
        <v>809</v>
      </c>
      <c r="B1188" s="5">
        <v>16369.14</v>
      </c>
      <c r="C1188" s="35">
        <f t="shared" si="18"/>
        <v>9.7941287025271606E-4</v>
      </c>
      <c r="D1188" s="5">
        <v>295.31</v>
      </c>
      <c r="E1188" s="33">
        <f t="shared" si="18"/>
        <v>-1.0039732431571302E-2</v>
      </c>
      <c r="F1188" s="2"/>
    </row>
    <row r="1189" spans="1:6" ht="17" x14ac:dyDescent="0.2">
      <c r="A1189" s="28" t="s">
        <v>810</v>
      </c>
      <c r="B1189" s="5">
        <v>16385.18</v>
      </c>
      <c r="C1189" s="35">
        <f t="shared" si="18"/>
        <v>2.0138169355465863E-3</v>
      </c>
      <c r="D1189" s="5">
        <v>292.36</v>
      </c>
      <c r="E1189" s="33">
        <f t="shared" si="18"/>
        <v>-2.0886484455262533E-3</v>
      </c>
      <c r="F1189" s="2"/>
    </row>
    <row r="1190" spans="1:6" ht="17" x14ac:dyDescent="0.2">
      <c r="A1190" s="28" t="s">
        <v>811</v>
      </c>
      <c r="B1190" s="5">
        <v>16418.21</v>
      </c>
      <c r="C1190" s="35">
        <f t="shared" si="18"/>
        <v>-9.031286443615727E-3</v>
      </c>
      <c r="D1190" s="5">
        <v>291.75</v>
      </c>
      <c r="E1190" s="33">
        <f t="shared" si="18"/>
        <v>1.1721945647116705E-2</v>
      </c>
      <c r="F1190" s="2"/>
    </row>
    <row r="1191" spans="1:6" ht="17" x14ac:dyDescent="0.2">
      <c r="A1191" s="28" t="s">
        <v>812</v>
      </c>
      <c r="B1191" s="5">
        <v>16270.6</v>
      </c>
      <c r="C1191" s="35">
        <f t="shared" si="18"/>
        <v>5.6787795873560754E-3</v>
      </c>
      <c r="D1191" s="5">
        <v>295.19</v>
      </c>
      <c r="E1191" s="33">
        <f t="shared" si="18"/>
        <v>-3.9374138645840162E-3</v>
      </c>
      <c r="F1191" s="2"/>
    </row>
    <row r="1192" spans="1:6" ht="17" x14ac:dyDescent="0.2">
      <c r="A1192" s="28" t="s">
        <v>813</v>
      </c>
      <c r="B1192" s="5">
        <v>16363.26</v>
      </c>
      <c r="C1192" s="35">
        <f t="shared" si="18"/>
        <v>3.9053984384427309E-3</v>
      </c>
      <c r="D1192" s="5">
        <v>294.02999999999997</v>
      </c>
      <c r="E1192" s="33">
        <f t="shared" si="18"/>
        <v>-2.8268329367016065E-3</v>
      </c>
      <c r="F1192" s="2"/>
    </row>
    <row r="1193" spans="1:6" ht="17" x14ac:dyDescent="0.2">
      <c r="A1193" s="28" t="s">
        <v>814</v>
      </c>
      <c r="B1193" s="5">
        <v>16427.29</v>
      </c>
      <c r="C1193" s="35">
        <f t="shared" si="18"/>
        <v>-4.317993031605738E-3</v>
      </c>
      <c r="D1193" s="5">
        <v>293.2</v>
      </c>
      <c r="E1193" s="33">
        <f t="shared" si="18"/>
        <v>-7.2911819402960987E-3</v>
      </c>
      <c r="F1193" s="2"/>
    </row>
    <row r="1194" spans="1:6" ht="16" x14ac:dyDescent="0.2">
      <c r="A1194" s="28">
        <v>44934</v>
      </c>
      <c r="B1194" s="5">
        <v>16356.51</v>
      </c>
      <c r="C1194" s="35">
        <f t="shared" si="18"/>
        <v>-1.1187582200598456E-2</v>
      </c>
      <c r="D1194" s="5">
        <v>291.07</v>
      </c>
      <c r="E1194" s="33">
        <f t="shared" si="18"/>
        <v>-4.9940691717438312E-3</v>
      </c>
      <c r="F1194" s="2"/>
    </row>
    <row r="1195" spans="1:6" ht="16" x14ac:dyDescent="0.2">
      <c r="A1195" s="28">
        <v>44965</v>
      </c>
      <c r="B1195" s="5">
        <v>16174.54</v>
      </c>
      <c r="C1195" s="35">
        <f t="shared" si="18"/>
        <v>-3.0414921793155969E-3</v>
      </c>
      <c r="D1195" s="5">
        <v>289.62</v>
      </c>
      <c r="E1195" s="33">
        <f t="shared" si="18"/>
        <v>4.8222744316763766E-3</v>
      </c>
      <c r="F1195" s="2"/>
    </row>
    <row r="1196" spans="1:6" ht="16" x14ac:dyDescent="0.2">
      <c r="A1196" s="28">
        <v>44993</v>
      </c>
      <c r="B1196" s="5">
        <v>16125.42</v>
      </c>
      <c r="C1196" s="35">
        <f t="shared" si="18"/>
        <v>-3.3767698614042274E-3</v>
      </c>
      <c r="D1196" s="5">
        <v>291.02</v>
      </c>
      <c r="E1196" s="33">
        <f t="shared" si="18"/>
        <v>-1.3840093589347013E-2</v>
      </c>
      <c r="F1196" s="2"/>
    </row>
    <row r="1197" spans="1:6" ht="16" x14ac:dyDescent="0.2">
      <c r="A1197" s="28">
        <v>45024</v>
      </c>
      <c r="B1197" s="5">
        <v>16071.06</v>
      </c>
      <c r="C1197" s="35">
        <f t="shared" si="18"/>
        <v>8.4989989359876006E-3</v>
      </c>
      <c r="D1197" s="5">
        <v>287.02</v>
      </c>
      <c r="E1197" s="33">
        <f t="shared" si="18"/>
        <v>1.5144994018318592E-2</v>
      </c>
      <c r="F1197" s="2"/>
    </row>
    <row r="1198" spans="1:6" ht="16" x14ac:dyDescent="0.2">
      <c r="A1198" s="28">
        <v>45115</v>
      </c>
      <c r="B1198" s="5">
        <v>16208.23</v>
      </c>
      <c r="C1198" s="35">
        <f t="shared" si="18"/>
        <v>-1.9688388917273869E-3</v>
      </c>
      <c r="D1198" s="5">
        <v>291.39999999999998</v>
      </c>
      <c r="E1198" s="33">
        <f t="shared" si="18"/>
        <v>-6.2652964078289131E-3</v>
      </c>
      <c r="F1198" s="2"/>
    </row>
    <row r="1199" spans="1:6" ht="16" x14ac:dyDescent="0.2">
      <c r="A1199" s="28">
        <v>45146</v>
      </c>
      <c r="B1199" s="5">
        <v>16176.35</v>
      </c>
      <c r="C1199" s="35">
        <f t="shared" si="18"/>
        <v>-2.5117523291307009E-3</v>
      </c>
      <c r="D1199" s="5">
        <v>289.58</v>
      </c>
      <c r="E1199" s="33">
        <f t="shared" si="18"/>
        <v>-4.6728248263940841E-3</v>
      </c>
      <c r="F1199" s="2"/>
    </row>
    <row r="1200" spans="1:6" ht="16" x14ac:dyDescent="0.2">
      <c r="A1200" s="28">
        <v>45177</v>
      </c>
      <c r="B1200" s="5">
        <v>16135.77</v>
      </c>
      <c r="C1200" s="35">
        <f t="shared" si="18"/>
        <v>-3.4086341948125209E-5</v>
      </c>
      <c r="D1200" s="5">
        <v>288.23</v>
      </c>
      <c r="E1200" s="33">
        <f t="shared" si="18"/>
        <v>-2.1881466799893445E-3</v>
      </c>
      <c r="F1200" s="2"/>
    </row>
    <row r="1201" spans="1:6" ht="16" x14ac:dyDescent="0.2">
      <c r="A1201" s="28">
        <v>45207</v>
      </c>
      <c r="B1201" s="5">
        <v>16135.22</v>
      </c>
      <c r="C1201" s="35">
        <f t="shared" si="18"/>
        <v>5.055981469972437E-4</v>
      </c>
      <c r="D1201" s="5">
        <v>287.60000000000002</v>
      </c>
      <c r="E1201" s="33">
        <f t="shared" si="18"/>
        <v>3.5403181610398349E-3</v>
      </c>
      <c r="F1201" s="2"/>
    </row>
    <row r="1202" spans="1:6" ht="16" x14ac:dyDescent="0.2">
      <c r="A1202" s="28">
        <v>45238</v>
      </c>
      <c r="B1202" s="5">
        <v>16143.38</v>
      </c>
      <c r="C1202" s="35">
        <f t="shared" si="18"/>
        <v>-1.6943886819191789E-3</v>
      </c>
      <c r="D1202" s="5">
        <v>288.62</v>
      </c>
      <c r="E1202" s="33">
        <f t="shared" si="18"/>
        <v>6.5808845005310701E-4</v>
      </c>
      <c r="F1202" s="2"/>
    </row>
    <row r="1203" spans="1:6" ht="17" x14ac:dyDescent="0.2">
      <c r="A1203" s="28" t="s">
        <v>815</v>
      </c>
      <c r="B1203" s="5">
        <v>16116.05</v>
      </c>
      <c r="C1203" s="35">
        <f t="shared" si="18"/>
        <v>-1.2785492718911939E-2</v>
      </c>
      <c r="D1203" s="5">
        <v>288.81</v>
      </c>
      <c r="E1203" s="33">
        <f t="shared" si="18"/>
        <v>-1.7674278136281529E-3</v>
      </c>
      <c r="F1203" s="2"/>
    </row>
    <row r="1204" spans="1:6" ht="17" x14ac:dyDescent="0.2">
      <c r="A1204" s="28" t="s">
        <v>816</v>
      </c>
      <c r="B1204" s="5">
        <v>15911.31</v>
      </c>
      <c r="C1204" s="35">
        <f t="shared" si="18"/>
        <v>-5.8746909362348276E-3</v>
      </c>
      <c r="D1204" s="5">
        <v>288.3</v>
      </c>
      <c r="E1204" s="33">
        <f t="shared" si="18"/>
        <v>-1.0109899601620675E-2</v>
      </c>
      <c r="F1204" s="2"/>
    </row>
    <row r="1205" spans="1:6" ht="17" x14ac:dyDescent="0.2">
      <c r="A1205" s="28" t="s">
        <v>817</v>
      </c>
      <c r="B1205" s="5">
        <v>15818.11</v>
      </c>
      <c r="C1205" s="35">
        <f t="shared" si="18"/>
        <v>-5.3073590415557703E-3</v>
      </c>
      <c r="D1205" s="5">
        <v>285.39999999999998</v>
      </c>
      <c r="E1205" s="33">
        <f t="shared" si="18"/>
        <v>-1.2481211279371074E-2</v>
      </c>
      <c r="F1205" s="2"/>
    </row>
    <row r="1206" spans="1:6" ht="17" x14ac:dyDescent="0.2">
      <c r="A1206" s="28" t="s">
        <v>818</v>
      </c>
      <c r="B1206" s="5">
        <v>15734.38</v>
      </c>
      <c r="C1206" s="35">
        <f t="shared" si="18"/>
        <v>1.0030317297733404E-3</v>
      </c>
      <c r="D1206" s="5">
        <v>281.86</v>
      </c>
      <c r="E1206" s="33">
        <f t="shared" si="18"/>
        <v>-4.2583393120398938E-4</v>
      </c>
      <c r="F1206" s="2"/>
    </row>
    <row r="1207" spans="1:6" ht="17" x14ac:dyDescent="0.2">
      <c r="A1207" s="28" t="s">
        <v>819</v>
      </c>
      <c r="B1207" s="5">
        <v>15750.17</v>
      </c>
      <c r="C1207" s="35">
        <f t="shared" si="18"/>
        <v>-2.5145747040511424E-4</v>
      </c>
      <c r="D1207" s="5">
        <v>281.74</v>
      </c>
      <c r="E1207" s="33">
        <f t="shared" si="18"/>
        <v>-6.0522097231636707E-3</v>
      </c>
      <c r="F1207" s="2"/>
    </row>
    <row r="1208" spans="1:6" ht="17" x14ac:dyDescent="0.2">
      <c r="A1208" s="28" t="s">
        <v>820</v>
      </c>
      <c r="B1208" s="5">
        <v>15746.21</v>
      </c>
      <c r="C1208" s="35">
        <f t="shared" si="18"/>
        <v>-3.5582890464400663E-3</v>
      </c>
      <c r="D1208" s="5">
        <v>280.04000000000002</v>
      </c>
      <c r="E1208" s="33">
        <f t="shared" si="18"/>
        <v>9.6368348673259163E-4</v>
      </c>
      <c r="F1208" s="2"/>
    </row>
    <row r="1209" spans="1:6" ht="17" x14ac:dyDescent="0.2">
      <c r="A1209" s="28" t="s">
        <v>821</v>
      </c>
      <c r="B1209" s="5">
        <v>15690.28</v>
      </c>
      <c r="C1209" s="35">
        <f t="shared" si="18"/>
        <v>8.4402290118550383E-3</v>
      </c>
      <c r="D1209" s="5">
        <v>280.31</v>
      </c>
      <c r="E1209" s="33">
        <f t="shared" si="18"/>
        <v>5.5498381446845713E-3</v>
      </c>
      <c r="F1209" s="2"/>
    </row>
    <row r="1210" spans="1:6" ht="17" x14ac:dyDescent="0.2">
      <c r="A1210" s="28" t="s">
        <v>822</v>
      </c>
      <c r="B1210" s="5">
        <v>15823.27</v>
      </c>
      <c r="C1210" s="35">
        <f t="shared" si="18"/>
        <v>-8.903680574004369E-3</v>
      </c>
      <c r="D1210" s="5">
        <v>281.87</v>
      </c>
      <c r="E1210" s="33">
        <f t="shared" si="18"/>
        <v>1.7014643784314387E-3</v>
      </c>
      <c r="F1210" s="2"/>
    </row>
    <row r="1211" spans="1:6" ht="17" x14ac:dyDescent="0.2">
      <c r="A1211" s="28" t="s">
        <v>823</v>
      </c>
      <c r="B1211" s="5">
        <v>15683.01</v>
      </c>
      <c r="C1211" s="35">
        <f t="shared" si="18"/>
        <v>5.3354793292985647E-3</v>
      </c>
      <c r="D1211" s="5">
        <v>282.35000000000002</v>
      </c>
      <c r="E1211" s="33">
        <f t="shared" si="18"/>
        <v>7.8669729986993175E-3</v>
      </c>
      <c r="F1211" s="2"/>
    </row>
    <row r="1212" spans="1:6" ht="17" x14ac:dyDescent="0.2">
      <c r="A1212" s="28" t="s">
        <v>824</v>
      </c>
      <c r="B1212" s="5">
        <v>15766.91</v>
      </c>
      <c r="C1212" s="35">
        <f t="shared" si="18"/>
        <v>7.1211967313953295E-3</v>
      </c>
      <c r="D1212" s="5">
        <v>284.58</v>
      </c>
      <c r="E1212" s="33">
        <f t="shared" si="18"/>
        <v>-3.1675667916477579E-3</v>
      </c>
      <c r="F1212" s="2"/>
    </row>
    <row r="1213" spans="1:6" ht="17" x14ac:dyDescent="0.2">
      <c r="A1213" s="28" t="s">
        <v>825</v>
      </c>
      <c r="B1213" s="5">
        <v>15879.59</v>
      </c>
      <c r="C1213" s="35">
        <f t="shared" si="18"/>
        <v>1.0143854046297918E-2</v>
      </c>
      <c r="D1213" s="5">
        <v>283.68</v>
      </c>
      <c r="E1213" s="33">
        <f t="shared" si="18"/>
        <v>-3.1730922049444388E-4</v>
      </c>
      <c r="F1213" s="2"/>
    </row>
    <row r="1214" spans="1:6" ht="17" x14ac:dyDescent="0.2">
      <c r="A1214" s="28" t="s">
        <v>826</v>
      </c>
      <c r="B1214" s="5">
        <v>16041.49</v>
      </c>
      <c r="C1214" s="35">
        <f t="shared" si="18"/>
        <v>2.0382555036988492E-3</v>
      </c>
      <c r="D1214" s="5">
        <v>283.58999999999997</v>
      </c>
      <c r="E1214" s="33">
        <f t="shared" si="18"/>
        <v>2.2894186073685319E-3</v>
      </c>
      <c r="F1214" s="2"/>
    </row>
    <row r="1215" spans="1:6" ht="17" x14ac:dyDescent="0.2">
      <c r="A1215" s="28" t="s">
        <v>827</v>
      </c>
      <c r="B1215" s="5">
        <v>16074.22</v>
      </c>
      <c r="C1215" s="35">
        <f t="shared" si="18"/>
        <v>-4.6048994234784146E-3</v>
      </c>
      <c r="D1215" s="5">
        <v>284.24</v>
      </c>
      <c r="E1215" s="33">
        <f t="shared" si="18"/>
        <v>-1.0930616974560436E-2</v>
      </c>
      <c r="F1215" s="2"/>
    </row>
    <row r="1216" spans="1:6" ht="17" x14ac:dyDescent="0.2">
      <c r="A1216" s="28" t="s">
        <v>828</v>
      </c>
      <c r="B1216" s="5">
        <v>16000.37</v>
      </c>
      <c r="C1216" s="35">
        <f t="shared" si="18"/>
        <v>5.6973570672731455E-3</v>
      </c>
      <c r="D1216" s="5">
        <v>281.14999999999998</v>
      </c>
      <c r="E1216" s="33">
        <f t="shared" si="18"/>
        <v>-7.4721133544741747E-4</v>
      </c>
      <c r="F1216" s="2"/>
    </row>
    <row r="1217" spans="1:6" ht="16" x14ac:dyDescent="0.2">
      <c r="A1217" s="28">
        <v>44935</v>
      </c>
      <c r="B1217" s="5">
        <v>16091.79</v>
      </c>
      <c r="C1217" s="35">
        <f t="shared" si="18"/>
        <v>-9.3219593415625468E-3</v>
      </c>
      <c r="D1217" s="5">
        <v>280.94</v>
      </c>
      <c r="E1217" s="33">
        <f t="shared" si="18"/>
        <v>-6.3560292538129559E-3</v>
      </c>
      <c r="F1217" s="2"/>
    </row>
    <row r="1218" spans="1:6" ht="16" x14ac:dyDescent="0.2">
      <c r="A1218" s="28">
        <v>45055</v>
      </c>
      <c r="B1218" s="5">
        <v>15942.48</v>
      </c>
      <c r="C1218" s="35">
        <f t="shared" si="18"/>
        <v>-3.2009818118421407E-3</v>
      </c>
      <c r="D1218" s="5">
        <v>279.16000000000003</v>
      </c>
      <c r="E1218" s="33">
        <f t="shared" si="18"/>
        <v>-1.3415275118682679E-2</v>
      </c>
      <c r="F1218" s="2"/>
    </row>
    <row r="1219" spans="1:6" ht="16" x14ac:dyDescent="0.2">
      <c r="A1219" s="28">
        <v>45086</v>
      </c>
      <c r="B1219" s="5">
        <v>15891.53</v>
      </c>
      <c r="C1219" s="35">
        <f t="shared" si="18"/>
        <v>-1.7218949376740511E-3</v>
      </c>
      <c r="D1219" s="5">
        <v>275.44</v>
      </c>
      <c r="E1219" s="33">
        <f t="shared" si="18"/>
        <v>1.0437641032860157E-2</v>
      </c>
      <c r="F1219" s="2"/>
    </row>
    <row r="1220" spans="1:6" ht="16" x14ac:dyDescent="0.2">
      <c r="A1220" s="28">
        <v>45116</v>
      </c>
      <c r="B1220" s="5">
        <v>15864.19</v>
      </c>
      <c r="C1220" s="35">
        <f t="shared" si="18"/>
        <v>9.3248383258526246E-4</v>
      </c>
      <c r="D1220" s="5">
        <v>278.33</v>
      </c>
      <c r="E1220" s="33">
        <f t="shared" si="18"/>
        <v>3.1925414973734689E-3</v>
      </c>
      <c r="F1220" s="2"/>
    </row>
    <row r="1221" spans="1:6" ht="16" x14ac:dyDescent="0.2">
      <c r="A1221" s="28">
        <v>45147</v>
      </c>
      <c r="B1221" s="5">
        <v>15878.99</v>
      </c>
      <c r="C1221" s="35">
        <f t="shared" ref="C1221:E1261" si="19">LN(B1222)-LN(B1221)</f>
        <v>4.426867115443045E-3</v>
      </c>
      <c r="D1221" s="5">
        <v>279.22000000000003</v>
      </c>
      <c r="E1221" s="33">
        <f t="shared" si="19"/>
        <v>1.9320911946190122E-3</v>
      </c>
      <c r="F1221" s="2"/>
    </row>
    <row r="1222" spans="1:6" ht="16" x14ac:dyDescent="0.2">
      <c r="A1222" s="28">
        <v>45239</v>
      </c>
      <c r="B1222" s="5">
        <v>15949.44</v>
      </c>
      <c r="C1222" s="35">
        <f t="shared" si="19"/>
        <v>2.8022135789740332E-4</v>
      </c>
      <c r="D1222" s="5">
        <v>279.76</v>
      </c>
      <c r="E1222" s="33">
        <f t="shared" si="19"/>
        <v>3.3900152008108364E-3</v>
      </c>
      <c r="F1222" s="2"/>
    </row>
    <row r="1223" spans="1:6" ht="16" x14ac:dyDescent="0.2">
      <c r="A1223" s="28">
        <v>45269</v>
      </c>
      <c r="B1223" s="5">
        <v>15953.91</v>
      </c>
      <c r="C1223" s="35">
        <f t="shared" si="19"/>
        <v>-1.7107613670983568E-3</v>
      </c>
      <c r="D1223" s="5">
        <v>280.70999999999998</v>
      </c>
      <c r="E1223" s="33">
        <f t="shared" si="19"/>
        <v>3.7690273603496749E-3</v>
      </c>
      <c r="F1223" s="2"/>
    </row>
    <row r="1224" spans="1:6" ht="17" x14ac:dyDescent="0.2">
      <c r="A1224" s="28" t="s">
        <v>829</v>
      </c>
      <c r="B1224" s="5">
        <v>15926.64</v>
      </c>
      <c r="C1224" s="35">
        <f t="shared" si="19"/>
        <v>1.0172463384554575E-2</v>
      </c>
      <c r="D1224" s="5">
        <v>281.77</v>
      </c>
      <c r="E1224" s="33">
        <f t="shared" si="19"/>
        <v>1.0555584919391237E-2</v>
      </c>
      <c r="F1224" s="2"/>
    </row>
    <row r="1225" spans="1:6" ht="17" x14ac:dyDescent="0.2">
      <c r="A1225" s="28" t="s">
        <v>830</v>
      </c>
      <c r="B1225" s="5">
        <v>16089.48</v>
      </c>
      <c r="C1225" s="35">
        <f t="shared" si="19"/>
        <v>-7.2232745303342227E-3</v>
      </c>
      <c r="D1225" s="5">
        <v>284.76</v>
      </c>
      <c r="E1225" s="33">
        <f t="shared" si="19"/>
        <v>-2.3198610471077963E-2</v>
      </c>
      <c r="F1225" s="2"/>
    </row>
    <row r="1226" spans="1:6" ht="17" x14ac:dyDescent="0.2">
      <c r="A1226" s="28" t="s">
        <v>831</v>
      </c>
      <c r="B1226" s="5">
        <v>15973.68</v>
      </c>
      <c r="C1226" s="35">
        <f t="shared" si="19"/>
        <v>-1.3255572600776588E-3</v>
      </c>
      <c r="D1226" s="5">
        <v>278.23</v>
      </c>
      <c r="E1226" s="33">
        <f t="shared" si="19"/>
        <v>-1.8346978795218405E-3</v>
      </c>
      <c r="F1226" s="2"/>
    </row>
    <row r="1227" spans="1:6" ht="17" x14ac:dyDescent="0.2">
      <c r="A1227" s="28" t="s">
        <v>832</v>
      </c>
      <c r="B1227" s="5">
        <v>15952.52</v>
      </c>
      <c r="C1227" s="35">
        <f t="shared" si="19"/>
        <v>-1.4748353834637129E-3</v>
      </c>
      <c r="D1227" s="5">
        <v>277.72000000000003</v>
      </c>
      <c r="E1227" s="33">
        <f t="shared" si="19"/>
        <v>1.4752184019277692E-3</v>
      </c>
      <c r="F1227" s="2"/>
    </row>
    <row r="1228" spans="1:6" ht="17" x14ac:dyDescent="0.2">
      <c r="A1228" s="28" t="s">
        <v>833</v>
      </c>
      <c r="B1228" s="5">
        <v>15929.01</v>
      </c>
      <c r="C1228" s="35">
        <f t="shared" si="19"/>
        <v>-4.3657188253494184E-3</v>
      </c>
      <c r="D1228" s="5">
        <v>278.13</v>
      </c>
      <c r="E1228" s="33">
        <f t="shared" si="19"/>
        <v>-3.3493629712522122E-3</v>
      </c>
      <c r="F1228" s="2"/>
    </row>
    <row r="1229" spans="1:6" ht="17" x14ac:dyDescent="0.2">
      <c r="A1229" s="28" t="s">
        <v>834</v>
      </c>
      <c r="B1229" s="5">
        <v>15859.62</v>
      </c>
      <c r="C1229" s="35">
        <f t="shared" si="19"/>
        <v>-1.6402783174036983E-2</v>
      </c>
      <c r="D1229" s="5">
        <v>277.2</v>
      </c>
      <c r="E1229" s="33">
        <f t="shared" si="19"/>
        <v>-2.1808967655949196E-2</v>
      </c>
      <c r="F1229" s="2"/>
    </row>
    <row r="1230" spans="1:6" ht="17" x14ac:dyDescent="0.2">
      <c r="A1230" s="28" t="s">
        <v>835</v>
      </c>
      <c r="B1230" s="5">
        <v>15601.6</v>
      </c>
      <c r="C1230" s="35">
        <f t="shared" si="19"/>
        <v>-2.0589585251613585E-3</v>
      </c>
      <c r="D1230" s="5">
        <v>271.22000000000003</v>
      </c>
      <c r="E1230" s="33">
        <f t="shared" si="19"/>
        <v>3.6802632441288452E-3</v>
      </c>
      <c r="F1230" s="2"/>
    </row>
    <row r="1231" spans="1:6" ht="17" x14ac:dyDescent="0.2">
      <c r="A1231" s="28" t="s">
        <v>836</v>
      </c>
      <c r="B1231" s="5">
        <v>15569.51</v>
      </c>
      <c r="C1231" s="35">
        <f t="shared" si="19"/>
        <v>1.5543958122830048E-3</v>
      </c>
      <c r="D1231" s="5">
        <v>272.22000000000003</v>
      </c>
      <c r="E1231" s="33">
        <f t="shared" si="19"/>
        <v>-9.0037508623943552E-3</v>
      </c>
      <c r="F1231" s="2"/>
    </row>
    <row r="1232" spans="1:6" ht="17" x14ac:dyDescent="0.2">
      <c r="A1232" s="28" t="s">
        <v>837</v>
      </c>
      <c r="B1232" s="5">
        <v>15593.73</v>
      </c>
      <c r="C1232" s="35">
        <f t="shared" si="19"/>
        <v>-1.3698220765544278E-2</v>
      </c>
      <c r="D1232" s="5">
        <v>269.77999999999997</v>
      </c>
      <c r="E1232" s="33">
        <f t="shared" si="19"/>
        <v>-7.6651538090919402E-3</v>
      </c>
      <c r="F1232" s="2"/>
    </row>
    <row r="1233" spans="1:6" ht="17" x14ac:dyDescent="0.2">
      <c r="A1233" s="28" t="s">
        <v>838</v>
      </c>
      <c r="B1233" s="5">
        <v>15381.58</v>
      </c>
      <c r="C1233" s="35">
        <f t="shared" si="19"/>
        <v>8.5195514550484575E-4</v>
      </c>
      <c r="D1233" s="5">
        <v>267.72000000000003</v>
      </c>
      <c r="E1233" s="33">
        <f t="shared" si="19"/>
        <v>-1.5357122047922722E-2</v>
      </c>
      <c r="F1233" s="2"/>
    </row>
    <row r="1234" spans="1:6" ht="17" x14ac:dyDescent="0.2">
      <c r="A1234" s="28" t="s">
        <v>839</v>
      </c>
      <c r="B1234" s="5">
        <v>15394.69</v>
      </c>
      <c r="C1234" s="35">
        <f t="shared" si="19"/>
        <v>5.401538620374069E-3</v>
      </c>
      <c r="D1234" s="5">
        <v>263.64</v>
      </c>
      <c r="E1234" s="33">
        <f t="shared" si="19"/>
        <v>7.3692301065486632E-3</v>
      </c>
      <c r="F1234" s="2"/>
    </row>
    <row r="1235" spans="1:6" ht="17" x14ac:dyDescent="0.2">
      <c r="A1235" s="28" t="s">
        <v>840</v>
      </c>
      <c r="B1235" s="5">
        <v>15478.07</v>
      </c>
      <c r="C1235" s="35">
        <f t="shared" si="19"/>
        <v>-5.1729144884919975E-3</v>
      </c>
      <c r="D1235" s="5">
        <v>265.58999999999997</v>
      </c>
      <c r="E1235" s="33">
        <f t="shared" si="19"/>
        <v>-8.1281282229586083E-3</v>
      </c>
      <c r="F1235" s="2"/>
    </row>
    <row r="1236" spans="1:6" ht="17" x14ac:dyDescent="0.2">
      <c r="A1236" s="28" t="s">
        <v>841</v>
      </c>
      <c r="B1236" s="5">
        <v>15398.21</v>
      </c>
      <c r="C1236" s="35">
        <f t="shared" si="19"/>
        <v>-1.0983445392009017E-2</v>
      </c>
      <c r="D1236" s="5">
        <v>263.44</v>
      </c>
      <c r="E1236" s="33">
        <f t="shared" si="19"/>
        <v>-2.1835515171039432E-2</v>
      </c>
      <c r="F1236" s="2"/>
    </row>
    <row r="1237" spans="1:6" ht="16" x14ac:dyDescent="0.2">
      <c r="A1237" s="28">
        <v>44967</v>
      </c>
      <c r="B1237" s="5">
        <v>15230.01</v>
      </c>
      <c r="C1237" s="35">
        <f t="shared" si="19"/>
        <v>-1.2327137216967543E-2</v>
      </c>
      <c r="D1237" s="5">
        <v>257.75</v>
      </c>
      <c r="E1237" s="33">
        <f t="shared" si="19"/>
        <v>-1.2728580409316237E-2</v>
      </c>
      <c r="F1237" s="2"/>
    </row>
    <row r="1238" spans="1:6" ht="16" x14ac:dyDescent="0.2">
      <c r="A1238" s="28">
        <v>44995</v>
      </c>
      <c r="B1238" s="5">
        <v>15043.42</v>
      </c>
      <c r="C1238" s="35">
        <f t="shared" si="19"/>
        <v>1.8257093972096072E-3</v>
      </c>
      <c r="D1238" s="5">
        <v>254.49</v>
      </c>
      <c r="E1238" s="33">
        <f t="shared" si="19"/>
        <v>5.1734389343147669E-3</v>
      </c>
      <c r="F1238" s="2"/>
    </row>
    <row r="1239" spans="1:6" ht="16" x14ac:dyDescent="0.2">
      <c r="A1239" s="28">
        <v>45026</v>
      </c>
      <c r="B1239" s="5">
        <v>15070.91</v>
      </c>
      <c r="C1239" s="35">
        <f t="shared" si="19"/>
        <v>1.380047043220145E-4</v>
      </c>
      <c r="D1239" s="5">
        <v>255.81</v>
      </c>
      <c r="E1239" s="33">
        <f t="shared" si="19"/>
        <v>-1.4093611753883906E-2</v>
      </c>
      <c r="F1239" s="2"/>
    </row>
    <row r="1240" spans="1:6" ht="16" x14ac:dyDescent="0.2">
      <c r="A1240" s="28">
        <v>45056</v>
      </c>
      <c r="B1240" s="5">
        <v>15072.99</v>
      </c>
      <c r="C1240" s="35">
        <f t="shared" si="19"/>
        <v>9.3129707626857794E-3</v>
      </c>
      <c r="D1240" s="5">
        <v>252.23</v>
      </c>
      <c r="E1240" s="33">
        <f t="shared" si="19"/>
        <v>-1.6025919966808466E-2</v>
      </c>
      <c r="F1240" s="2"/>
    </row>
    <row r="1241" spans="1:6" ht="16" x14ac:dyDescent="0.2">
      <c r="A1241" s="28">
        <v>45087</v>
      </c>
      <c r="B1241" s="5">
        <v>15214.02</v>
      </c>
      <c r="C1241" s="35">
        <f t="shared" si="19"/>
        <v>6.8164589347610161E-3</v>
      </c>
      <c r="D1241" s="5">
        <v>248.22</v>
      </c>
      <c r="E1241" s="33">
        <f t="shared" si="19"/>
        <v>6.8254169499457618E-3</v>
      </c>
      <c r="F1241" s="2"/>
    </row>
    <row r="1242" spans="1:6" ht="16" x14ac:dyDescent="0.2">
      <c r="A1242" s="28">
        <v>45179</v>
      </c>
      <c r="B1242" s="5">
        <v>15318.08</v>
      </c>
      <c r="C1242" s="35">
        <f t="shared" si="19"/>
        <v>8.5907071160029602E-3</v>
      </c>
      <c r="D1242" s="5">
        <v>249.92</v>
      </c>
      <c r="E1242" s="33">
        <f t="shared" si="19"/>
        <v>6.3816425895204532E-3</v>
      </c>
      <c r="F1242" s="2"/>
    </row>
    <row r="1243" spans="1:6" ht="16" x14ac:dyDescent="0.2">
      <c r="A1243" s="28">
        <v>45209</v>
      </c>
      <c r="B1243" s="5">
        <v>15450.24</v>
      </c>
      <c r="C1243" s="35">
        <f t="shared" si="19"/>
        <v>2.4267886841951025E-3</v>
      </c>
      <c r="D1243" s="5">
        <v>251.52</v>
      </c>
      <c r="E1243" s="33">
        <f t="shared" si="19"/>
        <v>-2.3883460122995359E-3</v>
      </c>
      <c r="F1243" s="2"/>
    </row>
    <row r="1244" spans="1:6" ht="16" x14ac:dyDescent="0.2">
      <c r="A1244" s="28">
        <v>45240</v>
      </c>
      <c r="B1244" s="5">
        <v>15487.78</v>
      </c>
      <c r="C1244" s="35">
        <f t="shared" si="19"/>
        <v>-1.0268987642437111E-2</v>
      </c>
      <c r="D1244" s="5">
        <v>250.92</v>
      </c>
      <c r="E1244" s="33">
        <f t="shared" si="19"/>
        <v>-1.9030567687337907E-2</v>
      </c>
      <c r="F1244" s="2"/>
    </row>
    <row r="1245" spans="1:6" ht="16" x14ac:dyDescent="0.2">
      <c r="A1245" s="28">
        <v>45270</v>
      </c>
      <c r="B1245" s="5">
        <v>15329.55</v>
      </c>
      <c r="C1245" s="35">
        <f t="shared" si="19"/>
        <v>-3.816887325829299E-4</v>
      </c>
      <c r="D1245" s="5">
        <v>246.19</v>
      </c>
      <c r="E1245" s="33">
        <f t="shared" si="19"/>
        <v>8.5743700242097987E-3</v>
      </c>
      <c r="F1245" s="2"/>
    </row>
    <row r="1246" spans="1:6" ht="17" x14ac:dyDescent="0.2">
      <c r="A1246" s="28" t="s">
        <v>842</v>
      </c>
      <c r="B1246" s="5">
        <v>15323.7</v>
      </c>
      <c r="C1246" s="35">
        <f t="shared" si="19"/>
        <v>1.0438874078756655E-2</v>
      </c>
      <c r="D1246" s="5">
        <v>248.31</v>
      </c>
      <c r="E1246" s="33">
        <f t="shared" si="19"/>
        <v>6.542923492223629E-3</v>
      </c>
      <c r="F1246" s="2"/>
    </row>
    <row r="1247" spans="1:6" ht="17" x14ac:dyDescent="0.2">
      <c r="A1247" s="28" t="s">
        <v>843</v>
      </c>
      <c r="B1247" s="5">
        <v>15484.5</v>
      </c>
      <c r="C1247" s="35">
        <f t="shared" si="19"/>
        <v>3.6666204939255209E-3</v>
      </c>
      <c r="D1247" s="5">
        <v>249.94</v>
      </c>
      <c r="E1247" s="33">
        <f t="shared" si="19"/>
        <v>4.7896635031801083E-3</v>
      </c>
      <c r="F1247" s="2"/>
    </row>
    <row r="1248" spans="1:6" ht="17" x14ac:dyDescent="0.2">
      <c r="A1248" s="28" t="s">
        <v>844</v>
      </c>
      <c r="B1248" s="5">
        <v>15541.38</v>
      </c>
      <c r="C1248" s="35">
        <f t="shared" si="19"/>
        <v>-1.4023272380866203E-2</v>
      </c>
      <c r="D1248" s="5">
        <v>251.14</v>
      </c>
      <c r="E1248" s="33">
        <f t="shared" si="19"/>
        <v>1.9284072552825826E-2</v>
      </c>
      <c r="F1248" s="2"/>
    </row>
    <row r="1249" spans="1:6" ht="17" x14ac:dyDescent="0.2">
      <c r="A1249" s="28" t="s">
        <v>845</v>
      </c>
      <c r="B1249" s="5">
        <v>15324.96</v>
      </c>
      <c r="C1249" s="35">
        <f t="shared" si="19"/>
        <v>-8.4262881629513231E-3</v>
      </c>
      <c r="D1249" s="5">
        <v>256.02999999999997</v>
      </c>
      <c r="E1249" s="33">
        <f t="shared" si="19"/>
        <v>9.1367444185115332E-3</v>
      </c>
      <c r="F1249" s="2"/>
    </row>
    <row r="1250" spans="1:6" ht="17" x14ac:dyDescent="0.2">
      <c r="A1250" s="28" t="s">
        <v>846</v>
      </c>
      <c r="B1250" s="5">
        <v>15196.37</v>
      </c>
      <c r="C1250" s="35">
        <f t="shared" si="19"/>
        <v>-1.0788177808837673E-2</v>
      </c>
      <c r="D1250" s="5">
        <v>258.38</v>
      </c>
      <c r="E1250" s="33">
        <f t="shared" si="19"/>
        <v>-1.0455188855349462E-3</v>
      </c>
      <c r="F1250" s="2"/>
    </row>
    <row r="1251" spans="1:6" ht="17" x14ac:dyDescent="0.2">
      <c r="A1251" s="28" t="s">
        <v>847</v>
      </c>
      <c r="B1251" s="5">
        <v>15033.31</v>
      </c>
      <c r="C1251" s="35">
        <f t="shared" si="19"/>
        <v>-5.824031149675335E-3</v>
      </c>
      <c r="D1251" s="5">
        <v>258.11</v>
      </c>
      <c r="E1251" s="33">
        <f t="shared" si="19"/>
        <v>-1.3103178543786065E-2</v>
      </c>
      <c r="F1251" s="2"/>
    </row>
    <row r="1252" spans="1:6" ht="17" x14ac:dyDescent="0.2">
      <c r="A1252" s="28" t="s">
        <v>848</v>
      </c>
      <c r="B1252" s="5">
        <v>14946.01</v>
      </c>
      <c r="C1252" s="35">
        <f t="shared" si="19"/>
        <v>5.3216869215422236E-3</v>
      </c>
      <c r="D1252" s="5">
        <v>254.75</v>
      </c>
      <c r="E1252" s="33">
        <f t="shared" si="19"/>
        <v>9.8434449731765739E-3</v>
      </c>
      <c r="F1252" s="2"/>
    </row>
    <row r="1253" spans="1:6" ht="17" x14ac:dyDescent="0.2">
      <c r="A1253" s="28" t="s">
        <v>849</v>
      </c>
      <c r="B1253" s="5">
        <v>15025.76</v>
      </c>
      <c r="C1253" s="35">
        <f t="shared" si="19"/>
        <v>-7.4576462843705116E-3</v>
      </c>
      <c r="D1253" s="5">
        <v>257.27</v>
      </c>
      <c r="E1253" s="33">
        <f t="shared" si="19"/>
        <v>2.9497401554872127E-3</v>
      </c>
      <c r="F1253" s="2"/>
    </row>
    <row r="1254" spans="1:6" ht="17" x14ac:dyDescent="0.2">
      <c r="A1254" s="28" t="s">
        <v>850</v>
      </c>
      <c r="B1254" s="5">
        <v>14914.12</v>
      </c>
      <c r="C1254" s="35">
        <f t="shared" si="19"/>
        <v>-3.7228629339605135E-3</v>
      </c>
      <c r="D1254" s="5">
        <v>258.02999999999997</v>
      </c>
      <c r="E1254" s="33">
        <f t="shared" si="19"/>
        <v>-8.562695839098744E-3</v>
      </c>
      <c r="F1254" s="2"/>
    </row>
    <row r="1255" spans="1:6" ht="17" x14ac:dyDescent="0.2">
      <c r="A1255" s="28" t="s">
        <v>851</v>
      </c>
      <c r="B1255" s="5">
        <v>14858.7</v>
      </c>
      <c r="C1255" s="35">
        <f t="shared" si="19"/>
        <v>-1.2387036366362736E-2</v>
      </c>
      <c r="D1255" s="5">
        <v>255.83</v>
      </c>
      <c r="E1255" s="33">
        <f t="shared" si="19"/>
        <v>-2.736566408136909E-4</v>
      </c>
      <c r="F1255" s="2"/>
    </row>
    <row r="1256" spans="1:6" ht="17" x14ac:dyDescent="0.2">
      <c r="A1256" s="28" t="s">
        <v>852</v>
      </c>
      <c r="B1256" s="5">
        <v>14675.78</v>
      </c>
      <c r="C1256" s="35">
        <f t="shared" si="19"/>
        <v>1.0176460888589034E-2</v>
      </c>
      <c r="D1256" s="5">
        <v>255.76</v>
      </c>
      <c r="E1256" s="33">
        <f t="shared" si="19"/>
        <v>1.7018882984727313E-2</v>
      </c>
      <c r="F1256" s="2"/>
    </row>
    <row r="1257" spans="1:6" ht="17" x14ac:dyDescent="0.2">
      <c r="A1257" s="28" t="s">
        <v>853</v>
      </c>
      <c r="B1257" s="5">
        <v>14825.89</v>
      </c>
      <c r="C1257" s="35">
        <f t="shared" si="19"/>
        <v>6.2739972264491684E-3</v>
      </c>
      <c r="D1257" s="5">
        <v>260.14999999999998</v>
      </c>
      <c r="E1257" s="33">
        <f t="shared" si="19"/>
        <v>7.7347605712496659E-3</v>
      </c>
      <c r="F1257" s="2"/>
    </row>
    <row r="1258" spans="1:6" ht="17" x14ac:dyDescent="0.2">
      <c r="A1258" s="28" t="s">
        <v>854</v>
      </c>
      <c r="B1258" s="5">
        <v>14919.2</v>
      </c>
      <c r="C1258" s="35">
        <f t="shared" si="19"/>
        <v>5.5712126187472677E-3</v>
      </c>
      <c r="D1258" s="5">
        <v>262.17</v>
      </c>
      <c r="E1258" s="33">
        <f t="shared" si="19"/>
        <v>-7.6315491932188451E-4</v>
      </c>
      <c r="F1258" s="2"/>
    </row>
    <row r="1259" spans="1:6" ht="16" x14ac:dyDescent="0.2">
      <c r="A1259" s="28">
        <v>44937</v>
      </c>
      <c r="B1259" s="5">
        <v>15002.55</v>
      </c>
      <c r="C1259" s="35">
        <f t="shared" si="19"/>
        <v>2.1761093936477849E-2</v>
      </c>
      <c r="D1259" s="5">
        <v>261.97000000000003</v>
      </c>
      <c r="E1259" s="33">
        <f t="shared" si="19"/>
        <v>1.8456709391712955E-2</v>
      </c>
      <c r="F1259" s="2"/>
    </row>
    <row r="1260" spans="1:6" ht="16" x14ac:dyDescent="0.2">
      <c r="A1260" s="28">
        <v>44968</v>
      </c>
      <c r="B1260" s="5">
        <v>15332.6</v>
      </c>
      <c r="C1260" s="35">
        <f t="shared" si="19"/>
        <v>9.2574619679020032E-3</v>
      </c>
      <c r="D1260" s="5">
        <v>266.85000000000002</v>
      </c>
      <c r="E1260" s="33">
        <f t="shared" si="19"/>
        <v>3.815085417281594E-3</v>
      </c>
      <c r="F1260" s="2"/>
    </row>
    <row r="1261" spans="1:6" ht="16" x14ac:dyDescent="0.2">
      <c r="A1261" s="28">
        <v>44996</v>
      </c>
      <c r="B1261" s="5">
        <v>15475.2</v>
      </c>
      <c r="C1261" s="35" t="e">
        <f t="shared" si="19"/>
        <v>#NUM!</v>
      </c>
      <c r="D1261" s="5">
        <v>267.87</v>
      </c>
      <c r="E1261" s="33" t="e">
        <f t="shared" si="19"/>
        <v>#NUM!</v>
      </c>
      <c r="F1261" s="2"/>
    </row>
    <row r="1262" spans="1:6" ht="5" customHeight="1" x14ac:dyDescent="0.2">
      <c r="A1262" s="7"/>
      <c r="B1262" s="8"/>
      <c r="C1262" s="8"/>
      <c r="D1262" s="8"/>
      <c r="E1262" s="8"/>
      <c r="F1262" s="2"/>
    </row>
    <row r="1263" spans="1:6" x14ac:dyDescent="0.2">
      <c r="A1263" s="10" t="s">
        <v>15</v>
      </c>
      <c r="B1263" s="11"/>
      <c r="C1263" s="12">
        <f>AVERAGE(C4:C1260)</f>
        <v>1.746887074914514E-4</v>
      </c>
      <c r="D1263" s="11"/>
      <c r="E1263" s="12">
        <f>AVERAGE(E4:E1260)</f>
        <v>3.1454305049932269E-4</v>
      </c>
      <c r="F1263" s="2"/>
    </row>
    <row r="1264" spans="1:6" x14ac:dyDescent="0.2">
      <c r="A1264" s="2"/>
      <c r="B1264" s="6"/>
      <c r="C1264" s="6"/>
      <c r="D1264" s="6"/>
      <c r="E1264" s="6"/>
      <c r="F1264" s="2"/>
    </row>
    <row r="1265" spans="1:6" x14ac:dyDescent="0.2">
      <c r="A1265" s="13" t="s">
        <v>855</v>
      </c>
      <c r="B1265" s="14"/>
      <c r="C1265" s="15">
        <f>C1263*$B$1278</f>
        <v>6.3761378234379759E-2</v>
      </c>
      <c r="D1265" s="14"/>
      <c r="E1265" s="15">
        <f>E1263*$B$1278</f>
        <v>0.11480821343225278</v>
      </c>
      <c r="F1265" s="2"/>
    </row>
    <row r="1266" spans="1:6" x14ac:dyDescent="0.2">
      <c r="A1266" s="13" t="s">
        <v>856</v>
      </c>
      <c r="B1266" s="16"/>
      <c r="C1266" s="17">
        <f>VAR(C4:C1260)</f>
        <v>1.7106538103992661E-4</v>
      </c>
      <c r="D1266" s="16"/>
      <c r="E1266" s="17">
        <f>VAR(E4:E1260)</f>
        <v>2.1387968344916471E-4</v>
      </c>
      <c r="F1266" s="2"/>
    </row>
    <row r="1267" spans="1:6" x14ac:dyDescent="0.2">
      <c r="A1267" s="13" t="s">
        <v>857</v>
      </c>
      <c r="B1267" s="16"/>
      <c r="C1267" s="17">
        <f>STDEV(C4:C1260)</f>
        <v>1.30791964982535E-2</v>
      </c>
      <c r="D1267" s="16"/>
      <c r="E1267" s="17">
        <f>STDEV(E4:E1260)</f>
        <v>1.4624625925101971E-2</v>
      </c>
      <c r="F1267" s="2"/>
    </row>
    <row r="1268" spans="1:6" x14ac:dyDescent="0.2">
      <c r="A1268" s="13" t="s">
        <v>858</v>
      </c>
      <c r="B1268" s="16"/>
      <c r="C1268" s="19" t="s">
        <v>859</v>
      </c>
      <c r="D1268" s="16"/>
      <c r="E1268" s="18">
        <f>COVAR(E4:E1260,C4:C1260)</f>
        <v>1.3309829393093957E-4</v>
      </c>
      <c r="F1268" s="2"/>
    </row>
    <row r="1269" spans="1:6" x14ac:dyDescent="0.2">
      <c r="A1269" s="13" t="s">
        <v>860</v>
      </c>
      <c r="B1269" s="16"/>
      <c r="C1269" s="17">
        <f>C1266*$B$1278</f>
        <v>6.2438864079573213E-2</v>
      </c>
      <c r="D1269" s="16"/>
      <c r="E1269" s="17">
        <f>E1266*$B$1278</f>
        <v>7.8066084458945126E-2</v>
      </c>
      <c r="F1269" s="2"/>
    </row>
    <row r="1270" spans="1:6" x14ac:dyDescent="0.2">
      <c r="A1270" s="13" t="s">
        <v>861</v>
      </c>
      <c r="B1270" s="14"/>
      <c r="C1270" s="15">
        <f>C1269^0.5</f>
        <v>0.24987769824370723</v>
      </c>
      <c r="D1270" s="14"/>
      <c r="E1270" s="15">
        <f>E1269^0.5</f>
        <v>0.27940308598679636</v>
      </c>
      <c r="F1270" s="2"/>
    </row>
    <row r="1271" spans="1:6" x14ac:dyDescent="0.2">
      <c r="A1271" s="13" t="s">
        <v>862</v>
      </c>
      <c r="B1271" s="16"/>
      <c r="C1271" s="19" t="s">
        <v>859</v>
      </c>
      <c r="D1271" s="16"/>
      <c r="E1271" s="18">
        <f>E1268*$B$1278</f>
        <v>4.8580877284792941E-2</v>
      </c>
      <c r="F1271" s="2"/>
    </row>
    <row r="1272" spans="1:6" x14ac:dyDescent="0.2">
      <c r="A1272" s="13" t="s">
        <v>863</v>
      </c>
      <c r="B1272" s="16"/>
      <c r="C1272" s="19"/>
      <c r="D1272" s="16"/>
      <c r="E1272" s="30">
        <f>(E1271)/C1269</f>
        <v>0.7780551104017619</v>
      </c>
      <c r="F1272" s="2"/>
    </row>
    <row r="1273" spans="1:6" x14ac:dyDescent="0.2">
      <c r="A1273" s="13" t="s">
        <v>8</v>
      </c>
      <c r="B1273" s="21"/>
      <c r="C1273" s="22"/>
      <c r="D1273" s="21"/>
      <c r="E1273" s="21">
        <v>0.7</v>
      </c>
      <c r="F1273" s="2"/>
    </row>
    <row r="1274" spans="1:6" x14ac:dyDescent="0.2">
      <c r="A1274" s="13" t="s">
        <v>13</v>
      </c>
      <c r="B1274" s="16"/>
      <c r="C1274" s="19"/>
      <c r="D1274" s="16"/>
      <c r="E1274" s="18">
        <f>B1279+(E1273*(C1265-B1279))</f>
        <v>5.8582964764065833E-2</v>
      </c>
      <c r="F1274" s="2"/>
    </row>
    <row r="1275" spans="1:6" x14ac:dyDescent="0.2">
      <c r="A1275" s="13" t="s">
        <v>48</v>
      </c>
      <c r="B1275" s="16"/>
      <c r="C1275" s="30">
        <f>C1265/C1270</f>
        <v>0.25517034406244971</v>
      </c>
      <c r="D1275" s="16"/>
      <c r="E1275" s="30">
        <f>E1265/E1270</f>
        <v>0.41090531633454552</v>
      </c>
      <c r="F1275" s="2"/>
    </row>
    <row r="1276" spans="1:6" x14ac:dyDescent="0.2">
      <c r="A1276" s="13" t="s">
        <v>864</v>
      </c>
      <c r="B1276" s="23"/>
      <c r="C1276" s="24"/>
      <c r="D1276" s="23"/>
      <c r="E1276" s="25" t="str">
        <f>IF(E1274&lt;E1265, "YES", "NO")</f>
        <v>YES</v>
      </c>
      <c r="F1276" s="2"/>
    </row>
    <row r="1277" spans="1:6" x14ac:dyDescent="0.2">
      <c r="A1277" s="2"/>
      <c r="B1277" s="6"/>
      <c r="C1277" s="6"/>
      <c r="D1277" s="6"/>
      <c r="E1277" s="6"/>
      <c r="F1277" s="2"/>
    </row>
    <row r="1278" spans="1:6" x14ac:dyDescent="0.2">
      <c r="A1278" s="26" t="s">
        <v>865</v>
      </c>
      <c r="B1278" s="16">
        <v>365</v>
      </c>
      <c r="C1278" s="27"/>
      <c r="D1278" s="27"/>
      <c r="E1278" s="6"/>
      <c r="F1278" s="2"/>
    </row>
    <row r="1279" spans="1:6" x14ac:dyDescent="0.2">
      <c r="A1279" s="26" t="s">
        <v>4</v>
      </c>
      <c r="B1279" s="18">
        <v>4.65E-2</v>
      </c>
      <c r="C1279" s="27"/>
      <c r="D1279" s="27"/>
      <c r="E1279" s="6"/>
      <c r="F1279" s="2"/>
    </row>
    <row r="1280" spans="1:6" x14ac:dyDescent="0.2">
      <c r="A1280" s="2"/>
      <c r="B1280" s="2"/>
      <c r="C1280" s="2"/>
      <c r="D1280" s="2"/>
      <c r="E1280" s="2"/>
      <c r="F1280" s="2"/>
    </row>
    <row r="1281" spans="3:3" x14ac:dyDescent="0.2">
      <c r="C1281" s="112"/>
    </row>
  </sheetData>
  <mergeCells count="5">
    <mergeCell ref="D1:E1"/>
    <mergeCell ref="B1:C1"/>
    <mergeCell ref="A2:A3"/>
    <mergeCell ref="D2:E2"/>
    <mergeCell ref="B2:C2"/>
  </mergeCells>
  <pageMargins left="0.7" right="0.7" top="0.75" bottom="0.75" header="0.3" footer="0.3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3E8520-DBA2-44C8-AE04-45B63E5FFD02}">
  <dimension ref="A1:J1282"/>
  <sheetViews>
    <sheetView topLeftCell="A34" workbookViewId="0">
      <selection activeCell="D44" sqref="D44"/>
    </sheetView>
  </sheetViews>
  <sheetFormatPr baseColWidth="10" defaultColWidth="11.5" defaultRowHeight="15" x14ac:dyDescent="0.2"/>
  <cols>
    <col min="1" max="1" width="23.33203125" bestFit="1" customWidth="1"/>
    <col min="2" max="2" width="12.83203125" bestFit="1" customWidth="1"/>
    <col min="3" max="3" width="9.33203125" bestFit="1" customWidth="1"/>
    <col min="4" max="4" width="12.83203125" bestFit="1" customWidth="1"/>
    <col min="5" max="5" width="9.33203125" bestFit="1" customWidth="1"/>
    <col min="6" max="6" width="12.83203125" bestFit="1" customWidth="1"/>
    <col min="7" max="7" width="9.33203125" bestFit="1" customWidth="1"/>
    <col min="8" max="8" width="12.83203125" bestFit="1" customWidth="1"/>
    <col min="9" max="9" width="9.33203125" bestFit="1" customWidth="1"/>
  </cols>
  <sheetData>
    <row r="1" spans="1:10" x14ac:dyDescent="0.2">
      <c r="A1" s="173" t="s">
        <v>866</v>
      </c>
      <c r="B1" s="173"/>
      <c r="C1" s="173"/>
      <c r="D1" s="173"/>
      <c r="E1" s="173"/>
      <c r="F1" s="173"/>
      <c r="G1" s="173"/>
      <c r="H1" s="173"/>
      <c r="I1" s="173"/>
    </row>
    <row r="2" spans="1:10" ht="30" customHeight="1" x14ac:dyDescent="0.2">
      <c r="A2" s="1"/>
      <c r="B2" s="166" t="s">
        <v>82</v>
      </c>
      <c r="C2" s="168"/>
      <c r="D2" s="166" t="s">
        <v>83</v>
      </c>
      <c r="E2" s="167"/>
      <c r="F2" s="166" t="s">
        <v>84</v>
      </c>
      <c r="G2" s="168"/>
      <c r="H2" s="166" t="s">
        <v>85</v>
      </c>
      <c r="I2" s="167"/>
      <c r="J2" s="2"/>
    </row>
    <row r="3" spans="1:10" x14ac:dyDescent="0.2">
      <c r="A3" s="169" t="s">
        <v>86</v>
      </c>
      <c r="B3" s="166" t="s">
        <v>87</v>
      </c>
      <c r="C3" s="168"/>
      <c r="D3" s="171" t="s">
        <v>88</v>
      </c>
      <c r="E3" s="172"/>
      <c r="F3" s="166" t="s">
        <v>89</v>
      </c>
      <c r="G3" s="168"/>
      <c r="H3" s="171" t="s">
        <v>90</v>
      </c>
      <c r="I3" s="172"/>
      <c r="J3" s="2"/>
    </row>
    <row r="4" spans="1:10" x14ac:dyDescent="0.2">
      <c r="A4" s="170"/>
      <c r="B4" s="3" t="s">
        <v>91</v>
      </c>
      <c r="C4" s="3" t="s">
        <v>92</v>
      </c>
      <c r="D4" s="3" t="s">
        <v>91</v>
      </c>
      <c r="E4" s="3" t="s">
        <v>92</v>
      </c>
      <c r="F4" s="3" t="s">
        <v>91</v>
      </c>
      <c r="G4" s="3" t="s">
        <v>92</v>
      </c>
      <c r="H4" s="3" t="s">
        <v>91</v>
      </c>
      <c r="I4" s="4" t="s">
        <v>92</v>
      </c>
      <c r="J4" s="2"/>
    </row>
    <row r="5" spans="1:10" ht="16" x14ac:dyDescent="0.2">
      <c r="A5" s="28">
        <v>44631</v>
      </c>
      <c r="B5" s="5">
        <v>14455.67</v>
      </c>
      <c r="C5" s="35">
        <f t="shared" ref="C5:E68" si="0">LN(B6)-LN(B5)</f>
        <v>1.6949186269290095E-2</v>
      </c>
      <c r="D5" s="5">
        <v>272.95</v>
      </c>
      <c r="E5" s="33">
        <f t="shared" si="0"/>
        <v>6.099695665838567E-3</v>
      </c>
      <c r="F5" s="5">
        <v>6156.11</v>
      </c>
      <c r="G5" s="35">
        <f t="shared" ref="G5:G68" si="1">LN(F6)-LN(F5)</f>
        <v>4.7676087986019411E-3</v>
      </c>
      <c r="H5" s="5">
        <v>228</v>
      </c>
      <c r="I5" s="34">
        <f t="shared" ref="I5:I68" si="2">LN(H6)-LN(H5)</f>
        <v>8.7680847353421854E-4</v>
      </c>
      <c r="J5" s="2"/>
    </row>
    <row r="6" spans="1:10" ht="16" x14ac:dyDescent="0.2">
      <c r="A6" s="28">
        <v>44662</v>
      </c>
      <c r="B6" s="5">
        <v>14702.77</v>
      </c>
      <c r="C6" s="35">
        <f t="shared" si="0"/>
        <v>7.174207529580201E-3</v>
      </c>
      <c r="D6" s="5">
        <v>274.62</v>
      </c>
      <c r="E6" s="33">
        <f t="shared" si="0"/>
        <v>6.4969467955213744E-3</v>
      </c>
      <c r="F6" s="5">
        <v>6185.53</v>
      </c>
      <c r="G6" s="35">
        <f t="shared" si="1"/>
        <v>1.7635106506824982E-2</v>
      </c>
      <c r="H6" s="5">
        <v>228.2</v>
      </c>
      <c r="I6" s="34">
        <f t="shared" si="2"/>
        <v>3.4995661262646749E-3</v>
      </c>
      <c r="J6" s="2"/>
    </row>
    <row r="7" spans="1:10" ht="16" x14ac:dyDescent="0.2">
      <c r="A7" s="28">
        <v>44753</v>
      </c>
      <c r="B7" s="5">
        <v>14808.63</v>
      </c>
      <c r="C7" s="35">
        <f t="shared" si="0"/>
        <v>5.4327152370827747E-3</v>
      </c>
      <c r="D7" s="5">
        <v>276.41000000000003</v>
      </c>
      <c r="E7" s="33">
        <f t="shared" si="0"/>
        <v>7.1736577711378757E-3</v>
      </c>
      <c r="F7" s="5">
        <v>6295.58</v>
      </c>
      <c r="G7" s="35">
        <f t="shared" si="1"/>
        <v>-1.0298236542674033E-3</v>
      </c>
      <c r="H7" s="5">
        <v>229</v>
      </c>
      <c r="I7" s="34">
        <f t="shared" si="2"/>
        <v>-1.7482521935301421E-3</v>
      </c>
      <c r="J7" s="2"/>
    </row>
    <row r="8" spans="1:10" ht="16" x14ac:dyDescent="0.2">
      <c r="A8" s="28">
        <v>44784</v>
      </c>
      <c r="B8" s="5">
        <v>14889.3</v>
      </c>
      <c r="C8" s="35">
        <f t="shared" si="0"/>
        <v>-2.0460013240944264E-2</v>
      </c>
      <c r="D8" s="5">
        <v>278.39999999999998</v>
      </c>
      <c r="E8" s="33">
        <f t="shared" si="0"/>
        <v>-2.1934959081635341E-3</v>
      </c>
      <c r="F8" s="5">
        <v>6289.1</v>
      </c>
      <c r="G8" s="35">
        <f t="shared" si="1"/>
        <v>-7.5685992996206153E-3</v>
      </c>
      <c r="H8" s="5">
        <v>228.6</v>
      </c>
      <c r="I8" s="34">
        <f t="shared" si="2"/>
        <v>1.9064702204990347E-2</v>
      </c>
      <c r="J8" s="2"/>
    </row>
    <row r="9" spans="1:10" ht="16" x14ac:dyDescent="0.2">
      <c r="A9" s="28">
        <v>44815</v>
      </c>
      <c r="B9" s="5">
        <v>14587.76</v>
      </c>
      <c r="C9" s="35">
        <f t="shared" si="0"/>
        <v>4.3394212602757776E-2</v>
      </c>
      <c r="D9" s="5">
        <v>277.79000000000002</v>
      </c>
      <c r="E9" s="33">
        <f t="shared" si="0"/>
        <v>-6.8994439890106563E-3</v>
      </c>
      <c r="F9" s="5">
        <v>6241.68</v>
      </c>
      <c r="G9" s="35">
        <f t="shared" si="1"/>
        <v>-1.1944457739909708E-2</v>
      </c>
      <c r="H9" s="5">
        <v>233</v>
      </c>
      <c r="I9" s="34">
        <f t="shared" si="2"/>
        <v>0</v>
      </c>
      <c r="J9" s="2"/>
    </row>
    <row r="10" spans="1:10" ht="16" x14ac:dyDescent="0.2">
      <c r="A10" s="28">
        <v>44845</v>
      </c>
      <c r="B10" s="5">
        <v>15234.72</v>
      </c>
      <c r="C10" s="35">
        <f t="shared" si="0"/>
        <v>7.7136694437900388E-3</v>
      </c>
      <c r="D10" s="5">
        <v>275.88</v>
      </c>
      <c r="E10" s="33">
        <f t="shared" si="0"/>
        <v>-1.6409087824939661E-2</v>
      </c>
      <c r="F10" s="5">
        <v>6167.57</v>
      </c>
      <c r="G10" s="35">
        <f t="shared" si="1"/>
        <v>1.9142506131059278E-2</v>
      </c>
      <c r="H10" s="5">
        <v>233</v>
      </c>
      <c r="I10" s="34">
        <f t="shared" si="2"/>
        <v>2.2911481625494723E-2</v>
      </c>
      <c r="J10" s="2"/>
    </row>
    <row r="11" spans="1:10" ht="16" x14ac:dyDescent="0.2">
      <c r="A11" s="28">
        <v>44876</v>
      </c>
      <c r="B11" s="5">
        <v>15352.69</v>
      </c>
      <c r="C11" s="35">
        <f t="shared" si="0"/>
        <v>-8.0905113945668461E-3</v>
      </c>
      <c r="D11" s="5">
        <v>271.39</v>
      </c>
      <c r="E11" s="33">
        <f t="shared" si="0"/>
        <v>3.2373202683695368E-3</v>
      </c>
      <c r="F11" s="5">
        <v>6286.77</v>
      </c>
      <c r="G11" s="35">
        <f t="shared" si="1"/>
        <v>1.075671308371895E-2</v>
      </c>
      <c r="H11" s="5">
        <v>238.4</v>
      </c>
      <c r="I11" s="34">
        <f t="shared" si="2"/>
        <v>3.8672034003846889E-2</v>
      </c>
      <c r="J11" s="2"/>
    </row>
    <row r="12" spans="1:10" ht="17" x14ac:dyDescent="0.2">
      <c r="A12" s="28" t="s">
        <v>702</v>
      </c>
      <c r="B12" s="5">
        <v>15228.98</v>
      </c>
      <c r="C12" s="35">
        <f t="shared" si="0"/>
        <v>9.9327898848482477E-3</v>
      </c>
      <c r="D12" s="5">
        <v>272.27</v>
      </c>
      <c r="E12" s="33">
        <f t="shared" si="0"/>
        <v>-1.6404433705409893E-2</v>
      </c>
      <c r="F12" s="5">
        <v>6354.76</v>
      </c>
      <c r="G12" s="35">
        <f t="shared" si="1"/>
        <v>1.0048856646269755E-2</v>
      </c>
      <c r="H12" s="5">
        <v>247.8</v>
      </c>
      <c r="I12" s="34">
        <f t="shared" si="2"/>
        <v>8.0677696994069237E-4</v>
      </c>
      <c r="J12" s="2"/>
    </row>
    <row r="13" spans="1:10" ht="17" x14ac:dyDescent="0.2">
      <c r="A13" s="28" t="s">
        <v>703</v>
      </c>
      <c r="B13" s="5">
        <v>15381</v>
      </c>
      <c r="C13" s="35">
        <f t="shared" si="0"/>
        <v>-7.5539780831679337E-3</v>
      </c>
      <c r="D13" s="5">
        <v>267.83999999999997</v>
      </c>
      <c r="E13" s="33">
        <f t="shared" si="0"/>
        <v>1.7285523376567191E-2</v>
      </c>
      <c r="F13" s="5">
        <v>6418.94</v>
      </c>
      <c r="G13" s="35">
        <f t="shared" si="1"/>
        <v>-4.1917065706300605E-3</v>
      </c>
      <c r="H13" s="5">
        <v>248</v>
      </c>
      <c r="I13" s="34">
        <f t="shared" si="2"/>
        <v>-2.0367302824434219E-2</v>
      </c>
      <c r="J13" s="2"/>
    </row>
    <row r="14" spans="1:10" ht="17" x14ac:dyDescent="0.2">
      <c r="A14" s="28" t="s">
        <v>704</v>
      </c>
      <c r="B14" s="5">
        <v>15265.25</v>
      </c>
      <c r="C14" s="35">
        <f t="shared" si="0"/>
        <v>-2.7085008264808863E-3</v>
      </c>
      <c r="D14" s="5">
        <v>272.51</v>
      </c>
      <c r="E14" s="33">
        <f t="shared" si="0"/>
        <v>3.114297129358512E-3</v>
      </c>
      <c r="F14" s="5">
        <v>6392.09</v>
      </c>
      <c r="G14" s="35">
        <f t="shared" si="1"/>
        <v>1.8209062200718051E-3</v>
      </c>
      <c r="H14" s="5">
        <v>243</v>
      </c>
      <c r="I14" s="34">
        <f t="shared" si="2"/>
        <v>-4.1237171838615083E-3</v>
      </c>
      <c r="J14" s="2"/>
    </row>
    <row r="15" spans="1:10" ht="17" x14ac:dyDescent="0.2">
      <c r="A15" s="28" t="s">
        <v>705</v>
      </c>
      <c r="B15" s="5">
        <v>15223.96</v>
      </c>
      <c r="C15" s="35">
        <f t="shared" si="0"/>
        <v>5.6206841358488191E-3</v>
      </c>
      <c r="D15" s="5">
        <v>273.36</v>
      </c>
      <c r="E15" s="33">
        <f t="shared" si="0"/>
        <v>3.6581127800694446E-5</v>
      </c>
      <c r="F15" s="5">
        <v>6403.74</v>
      </c>
      <c r="G15" s="35">
        <f t="shared" si="1"/>
        <v>5.239430354366803E-3</v>
      </c>
      <c r="H15" s="5">
        <v>242</v>
      </c>
      <c r="I15" s="34">
        <f t="shared" si="2"/>
        <v>8.2304991365154123E-3</v>
      </c>
      <c r="J15" s="2"/>
    </row>
    <row r="16" spans="1:10" ht="17" x14ac:dyDescent="0.2">
      <c r="A16" s="28" t="s">
        <v>706</v>
      </c>
      <c r="B16" s="5">
        <v>15309.77</v>
      </c>
      <c r="C16" s="35">
        <f t="shared" si="0"/>
        <v>-2.0602837872232271E-3</v>
      </c>
      <c r="D16" s="5">
        <v>273.37</v>
      </c>
      <c r="E16" s="33">
        <f t="shared" si="0"/>
        <v>4.1979291055964651E-3</v>
      </c>
      <c r="F16" s="5">
        <v>6437.38</v>
      </c>
      <c r="G16" s="35">
        <f t="shared" si="1"/>
        <v>-5.3175127750861861E-3</v>
      </c>
      <c r="H16" s="5">
        <v>244</v>
      </c>
      <c r="I16" s="34">
        <f t="shared" si="2"/>
        <v>3.226086221822122E-2</v>
      </c>
      <c r="J16" s="2"/>
    </row>
    <row r="17" spans="1:10" ht="17" x14ac:dyDescent="0.2">
      <c r="A17" s="28" t="s">
        <v>707</v>
      </c>
      <c r="B17" s="5">
        <v>15278.26</v>
      </c>
      <c r="C17" s="35">
        <f t="shared" si="0"/>
        <v>1.3231653880573901E-2</v>
      </c>
      <c r="D17" s="5">
        <v>274.52</v>
      </c>
      <c r="E17" s="33">
        <f t="shared" si="0"/>
        <v>8.7387130524696488E-4</v>
      </c>
      <c r="F17" s="5">
        <v>6403.24</v>
      </c>
      <c r="G17" s="35">
        <f t="shared" si="1"/>
        <v>4.1159921553397538E-3</v>
      </c>
      <c r="H17" s="5">
        <v>252</v>
      </c>
      <c r="I17" s="34">
        <f t="shared" si="2"/>
        <v>1.5748356968138921E-2</v>
      </c>
      <c r="J17" s="2"/>
    </row>
    <row r="18" spans="1:10" ht="17" x14ac:dyDescent="0.2">
      <c r="A18" s="28" t="s">
        <v>708</v>
      </c>
      <c r="B18" s="5">
        <v>15481.76</v>
      </c>
      <c r="C18" s="35">
        <f t="shared" si="0"/>
        <v>4.1099374325170857E-3</v>
      </c>
      <c r="D18" s="5">
        <v>274.76</v>
      </c>
      <c r="E18" s="33">
        <f t="shared" si="0"/>
        <v>-5.437671920851983E-3</v>
      </c>
      <c r="F18" s="5">
        <v>6429.65</v>
      </c>
      <c r="G18" s="35">
        <f t="shared" si="1"/>
        <v>1.2468505738665314E-2</v>
      </c>
      <c r="H18" s="5">
        <v>256</v>
      </c>
      <c r="I18" s="34">
        <f t="shared" si="2"/>
        <v>0</v>
      </c>
      <c r="J18" s="2"/>
    </row>
    <row r="19" spans="1:10" ht="17" x14ac:dyDescent="0.2">
      <c r="A19" s="28" t="s">
        <v>709</v>
      </c>
      <c r="B19" s="5">
        <v>15545.52</v>
      </c>
      <c r="C19" s="35">
        <f t="shared" si="0"/>
        <v>3.8618155360676809E-3</v>
      </c>
      <c r="D19" s="5">
        <v>273.27</v>
      </c>
      <c r="E19" s="33">
        <f t="shared" si="0"/>
        <v>6.3107802417432524E-3</v>
      </c>
      <c r="F19" s="5">
        <v>6510.32</v>
      </c>
      <c r="G19" s="35">
        <f t="shared" si="1"/>
        <v>1.4732001570747499E-2</v>
      </c>
      <c r="H19" s="5">
        <v>256</v>
      </c>
      <c r="I19" s="34">
        <f t="shared" si="2"/>
        <v>-1.5748356968138921E-2</v>
      </c>
      <c r="J19" s="2"/>
    </row>
    <row r="20" spans="1:10" ht="17" x14ac:dyDescent="0.2">
      <c r="A20" s="28" t="s">
        <v>710</v>
      </c>
      <c r="B20" s="5">
        <v>15605.67</v>
      </c>
      <c r="C20" s="35">
        <f t="shared" si="0"/>
        <v>-1.5188125421218501E-2</v>
      </c>
      <c r="D20" s="5">
        <v>275</v>
      </c>
      <c r="E20" s="33">
        <f t="shared" si="0"/>
        <v>-7.7389595561809799E-3</v>
      </c>
      <c r="F20" s="5">
        <v>6606.94</v>
      </c>
      <c r="G20" s="35">
        <f t="shared" si="1"/>
        <v>1.1217411490090257E-2</v>
      </c>
      <c r="H20" s="5">
        <v>252</v>
      </c>
      <c r="I20" s="34">
        <f t="shared" si="2"/>
        <v>-1.1976191046715989E-2</v>
      </c>
      <c r="J20" s="2"/>
    </row>
    <row r="21" spans="1:10" ht="17" x14ac:dyDescent="0.2">
      <c r="A21" s="28" t="s">
        <v>711</v>
      </c>
      <c r="B21" s="5">
        <v>15370.44</v>
      </c>
      <c r="C21" s="35">
        <f t="shared" si="0"/>
        <v>4.0916953972214287E-3</v>
      </c>
      <c r="D21" s="5">
        <v>272.88</v>
      </c>
      <c r="E21" s="33">
        <f t="shared" si="0"/>
        <v>-5.4015454046307809E-3</v>
      </c>
      <c r="F21" s="5">
        <v>6681.47</v>
      </c>
      <c r="G21" s="35">
        <f t="shared" si="1"/>
        <v>1.4754116363839387E-2</v>
      </c>
      <c r="H21" s="5">
        <v>249</v>
      </c>
      <c r="I21" s="34">
        <f t="shared" si="2"/>
        <v>-1.6194685919979968E-2</v>
      </c>
      <c r="J21" s="2"/>
    </row>
    <row r="22" spans="1:10" ht="17" x14ac:dyDescent="0.2">
      <c r="A22" s="28" t="s">
        <v>712</v>
      </c>
      <c r="B22" s="5">
        <v>15433.46</v>
      </c>
      <c r="C22" s="35">
        <f t="shared" si="0"/>
        <v>2.2206703110237314E-2</v>
      </c>
      <c r="D22" s="5">
        <v>271.41000000000003</v>
      </c>
      <c r="E22" s="33">
        <f t="shared" si="0"/>
        <v>5.0716757001714186E-3</v>
      </c>
      <c r="F22" s="5">
        <v>6780.78</v>
      </c>
      <c r="G22" s="35">
        <f t="shared" si="1"/>
        <v>0</v>
      </c>
      <c r="H22" s="5">
        <v>245</v>
      </c>
      <c r="I22" s="34">
        <f t="shared" si="2"/>
        <v>0</v>
      </c>
      <c r="J22" s="2"/>
    </row>
    <row r="23" spans="1:10" ht="17" x14ac:dyDescent="0.2">
      <c r="A23" s="28" t="s">
        <v>713</v>
      </c>
      <c r="B23" s="5">
        <v>15780.02</v>
      </c>
      <c r="C23" s="35">
        <f t="shared" si="0"/>
        <v>-1.1984349495346436E-3</v>
      </c>
      <c r="D23" s="5">
        <v>272.79000000000002</v>
      </c>
      <c r="E23" s="33">
        <f t="shared" si="0"/>
        <v>2.2336558839173293E-3</v>
      </c>
      <c r="F23" s="5">
        <v>6780.78</v>
      </c>
      <c r="G23" s="35">
        <f t="shared" si="1"/>
        <v>-6.7758145027791983E-3</v>
      </c>
      <c r="H23" s="5">
        <v>245</v>
      </c>
      <c r="I23" s="34">
        <f t="shared" si="2"/>
        <v>-1.8122407004148577E-2</v>
      </c>
      <c r="J23" s="2"/>
    </row>
    <row r="24" spans="1:10" ht="16" x14ac:dyDescent="0.2">
      <c r="A24" s="28">
        <v>44573</v>
      </c>
      <c r="B24" s="5">
        <v>15761.12</v>
      </c>
      <c r="C24" s="35">
        <f t="shared" si="0"/>
        <v>3.7426883215196938E-4</v>
      </c>
      <c r="D24" s="5">
        <v>273.39999999999998</v>
      </c>
      <c r="E24" s="33">
        <f t="shared" si="0"/>
        <v>0</v>
      </c>
      <c r="F24" s="5">
        <v>6734.99</v>
      </c>
      <c r="G24" s="35">
        <f t="shared" si="1"/>
        <v>-3.7107724940184994E-2</v>
      </c>
      <c r="H24" s="5">
        <v>240.6</v>
      </c>
      <c r="I24" s="34">
        <f t="shared" si="2"/>
        <v>-1.5075662405447332E-2</v>
      </c>
      <c r="J24" s="2"/>
    </row>
    <row r="25" spans="1:10" ht="16" x14ac:dyDescent="0.2">
      <c r="A25" s="28">
        <v>44604</v>
      </c>
      <c r="B25" s="5">
        <v>15767.02</v>
      </c>
      <c r="C25" s="35">
        <f t="shared" si="0"/>
        <v>-1.8708168522719504E-2</v>
      </c>
      <c r="D25" s="5">
        <v>273.39999999999998</v>
      </c>
      <c r="E25" s="33">
        <f t="shared" si="0"/>
        <v>-6.6423481343900193E-3</v>
      </c>
      <c r="F25" s="5">
        <v>6489.65</v>
      </c>
      <c r="G25" s="35">
        <f t="shared" si="1"/>
        <v>-7.3493693663522208E-3</v>
      </c>
      <c r="H25" s="5">
        <v>237</v>
      </c>
      <c r="I25" s="34">
        <f t="shared" si="2"/>
        <v>-2.5348556031881131E-3</v>
      </c>
      <c r="J25" s="2"/>
    </row>
    <row r="26" spans="1:10" ht="16" x14ac:dyDescent="0.2">
      <c r="A26" s="28">
        <v>44693</v>
      </c>
      <c r="B26" s="5">
        <v>15474.79</v>
      </c>
      <c r="C26" s="35">
        <f t="shared" si="0"/>
        <v>-9.5023217506966517E-3</v>
      </c>
      <c r="D26" s="5">
        <v>271.58999999999997</v>
      </c>
      <c r="E26" s="33">
        <f t="shared" si="0"/>
        <v>6.6254419384748076E-4</v>
      </c>
      <c r="F26" s="5">
        <v>6442.13</v>
      </c>
      <c r="G26" s="35">
        <f t="shared" si="1"/>
        <v>3.5417085303512508E-2</v>
      </c>
      <c r="H26" s="5">
        <v>236.4</v>
      </c>
      <c r="I26" s="34">
        <f t="shared" si="2"/>
        <v>4.2242305198300301E-2</v>
      </c>
      <c r="J26" s="2"/>
    </row>
    <row r="27" spans="1:10" ht="16" x14ac:dyDescent="0.2">
      <c r="A27" s="28">
        <v>44724</v>
      </c>
      <c r="B27" s="5">
        <v>15328.44</v>
      </c>
      <c r="C27" s="35">
        <f t="shared" si="0"/>
        <v>-1.0868065702407392E-3</v>
      </c>
      <c r="D27" s="5">
        <v>271.77</v>
      </c>
      <c r="E27" s="33">
        <f t="shared" si="0"/>
        <v>-5.275694293624511E-3</v>
      </c>
      <c r="F27" s="5">
        <v>6674.38</v>
      </c>
      <c r="G27" s="35">
        <f t="shared" si="1"/>
        <v>-2.2610842096288053E-2</v>
      </c>
      <c r="H27" s="5">
        <v>246.6</v>
      </c>
      <c r="I27" s="34">
        <f t="shared" si="2"/>
        <v>-3.9707449595112188E-2</v>
      </c>
      <c r="J27" s="2"/>
    </row>
    <row r="28" spans="1:10" ht="16" x14ac:dyDescent="0.2">
      <c r="A28" s="28">
        <v>44754</v>
      </c>
      <c r="B28" s="5">
        <v>15311.79</v>
      </c>
      <c r="C28" s="35">
        <f t="shared" si="0"/>
        <v>5.7404934250886441E-3</v>
      </c>
      <c r="D28" s="5">
        <v>270.33999999999997</v>
      </c>
      <c r="E28" s="33">
        <f t="shared" si="0"/>
        <v>1.1218921120463854E-2</v>
      </c>
      <c r="F28" s="5">
        <v>6525.16</v>
      </c>
      <c r="G28" s="35">
        <f t="shared" si="1"/>
        <v>0</v>
      </c>
      <c r="H28" s="5">
        <v>237</v>
      </c>
      <c r="I28" s="34">
        <f t="shared" si="2"/>
        <v>0</v>
      </c>
      <c r="J28" s="2"/>
    </row>
    <row r="29" spans="1:10" ht="16" x14ac:dyDescent="0.2">
      <c r="A29" s="28">
        <v>44785</v>
      </c>
      <c r="B29" s="5">
        <v>15399.94</v>
      </c>
      <c r="C29" s="35">
        <f t="shared" si="0"/>
        <v>-7.0959233901035645E-3</v>
      </c>
      <c r="D29" s="5">
        <v>273.39</v>
      </c>
      <c r="E29" s="33">
        <f t="shared" si="0"/>
        <v>-4.9502328687074382E-3</v>
      </c>
      <c r="F29" s="5">
        <v>6525.16</v>
      </c>
      <c r="G29" s="35">
        <f t="shared" si="1"/>
        <v>8.3875082720812344E-3</v>
      </c>
      <c r="H29" s="5">
        <v>237</v>
      </c>
      <c r="I29" s="34">
        <f t="shared" si="2"/>
        <v>-8.4423812528111597E-4</v>
      </c>
      <c r="J29" s="2"/>
    </row>
    <row r="30" spans="1:10" ht="16" x14ac:dyDescent="0.2">
      <c r="A30" s="28">
        <v>44816</v>
      </c>
      <c r="B30" s="5">
        <v>15291.05</v>
      </c>
      <c r="C30" s="35">
        <f t="shared" si="0"/>
        <v>1.1548998120424869E-2</v>
      </c>
      <c r="D30" s="5">
        <v>272.04000000000002</v>
      </c>
      <c r="E30" s="33">
        <f t="shared" si="0"/>
        <v>1.669560888912347E-2</v>
      </c>
      <c r="F30" s="5">
        <v>6580.12</v>
      </c>
      <c r="G30" s="35">
        <f t="shared" si="1"/>
        <v>7.7172453872975666E-4</v>
      </c>
      <c r="H30" s="5">
        <v>236.8</v>
      </c>
      <c r="I30" s="34">
        <f t="shared" si="2"/>
        <v>2.172182314683635E-2</v>
      </c>
      <c r="J30" s="2"/>
    </row>
    <row r="31" spans="1:10" ht="16" x14ac:dyDescent="0.2">
      <c r="A31" s="28">
        <v>44907</v>
      </c>
      <c r="B31" s="5">
        <v>15468.67</v>
      </c>
      <c r="C31" s="35">
        <f t="shared" si="0"/>
        <v>6.0500564643284349E-3</v>
      </c>
      <c r="D31" s="5">
        <v>276.62</v>
      </c>
      <c r="E31" s="33">
        <f t="shared" si="0"/>
        <v>-8.4952407803982055E-3</v>
      </c>
      <c r="F31" s="5">
        <v>6585.2</v>
      </c>
      <c r="G31" s="35">
        <f t="shared" si="1"/>
        <v>-4.2832472528786525E-4</v>
      </c>
      <c r="H31" s="5">
        <v>242</v>
      </c>
      <c r="I31" s="34">
        <f t="shared" si="2"/>
        <v>-2.9352212012527801E-2</v>
      </c>
      <c r="J31" s="2"/>
    </row>
    <row r="32" spans="1:10" ht="17" x14ac:dyDescent="0.2">
      <c r="A32" s="28" t="s">
        <v>714</v>
      </c>
      <c r="B32" s="5">
        <v>15562.54</v>
      </c>
      <c r="C32" s="35">
        <f t="shared" si="0"/>
        <v>-4.3506440028160398E-3</v>
      </c>
      <c r="D32" s="5">
        <v>274.27999999999997</v>
      </c>
      <c r="E32" s="33">
        <f t="shared" si="0"/>
        <v>9.1106217923275779E-4</v>
      </c>
      <c r="F32" s="5">
        <v>6582.38</v>
      </c>
      <c r="G32" s="35">
        <f t="shared" si="1"/>
        <v>4.9539974550700805E-3</v>
      </c>
      <c r="H32" s="5">
        <v>235</v>
      </c>
      <c r="I32" s="34">
        <f t="shared" si="2"/>
        <v>-5.1194651061905461E-3</v>
      </c>
      <c r="J32" s="2"/>
    </row>
    <row r="33" spans="1:10" ht="17" x14ac:dyDescent="0.2">
      <c r="A33" s="28" t="s">
        <v>715</v>
      </c>
      <c r="B33" s="5">
        <v>15494.98</v>
      </c>
      <c r="C33" s="35">
        <f t="shared" si="0"/>
        <v>-2.0387142182523021E-2</v>
      </c>
      <c r="D33" s="5">
        <v>274.52999999999997</v>
      </c>
      <c r="E33" s="33">
        <f t="shared" si="0"/>
        <v>-1.025161835859123E-2</v>
      </c>
      <c r="F33" s="5">
        <v>6615.07</v>
      </c>
      <c r="G33" s="35">
        <f t="shared" si="1"/>
        <v>-7.32372808328563E-3</v>
      </c>
      <c r="H33" s="5">
        <v>233.8</v>
      </c>
      <c r="I33" s="34">
        <f t="shared" si="2"/>
        <v>-3.42759547226823E-3</v>
      </c>
      <c r="J33" s="2"/>
    </row>
    <row r="34" spans="1:10" ht="17" x14ac:dyDescent="0.2">
      <c r="A34" s="28" t="s">
        <v>716</v>
      </c>
      <c r="B34" s="5">
        <v>15182.28</v>
      </c>
      <c r="C34" s="35">
        <f t="shared" si="0"/>
        <v>-1.0868156954149555E-2</v>
      </c>
      <c r="D34" s="5">
        <v>271.73</v>
      </c>
      <c r="E34" s="33">
        <f t="shared" si="0"/>
        <v>-2.0861591363117604E-2</v>
      </c>
      <c r="F34" s="5">
        <v>6566.8</v>
      </c>
      <c r="G34" s="35">
        <f t="shared" si="1"/>
        <v>-1.0763081097572069E-2</v>
      </c>
      <c r="H34" s="5">
        <v>233</v>
      </c>
      <c r="I34" s="34">
        <f t="shared" si="2"/>
        <v>-8.6207430439069199E-3</v>
      </c>
      <c r="J34" s="2"/>
    </row>
    <row r="35" spans="1:10" ht="17" x14ac:dyDescent="0.2">
      <c r="A35" s="28" t="s">
        <v>717</v>
      </c>
      <c r="B35" s="5">
        <v>15018.17</v>
      </c>
      <c r="C35" s="35">
        <f t="shared" si="0"/>
        <v>-5.3504911294233182E-3</v>
      </c>
      <c r="D35" s="5">
        <v>266.12</v>
      </c>
      <c r="E35" s="33">
        <f t="shared" si="0"/>
        <v>-1.0903281463665593E-3</v>
      </c>
      <c r="F35" s="5">
        <v>6496.5</v>
      </c>
      <c r="G35" s="35">
        <f t="shared" si="1"/>
        <v>-1.2738374539400965E-2</v>
      </c>
      <c r="H35" s="5">
        <v>231</v>
      </c>
      <c r="I35" s="34">
        <f t="shared" si="2"/>
        <v>1.7167803622365696E-2</v>
      </c>
      <c r="J35" s="2"/>
    </row>
    <row r="36" spans="1:10" ht="17" x14ac:dyDescent="0.2">
      <c r="A36" s="28" t="s">
        <v>718</v>
      </c>
      <c r="B36" s="5">
        <v>14938.03</v>
      </c>
      <c r="C36" s="35">
        <f t="shared" si="0"/>
        <v>4.1812233475102545E-3</v>
      </c>
      <c r="D36" s="5">
        <v>265.83</v>
      </c>
      <c r="E36" s="33">
        <f t="shared" si="0"/>
        <v>5.3275431778336824E-3</v>
      </c>
      <c r="F36" s="5">
        <v>6414.27</v>
      </c>
      <c r="G36" s="35">
        <f t="shared" si="1"/>
        <v>6.8130579664060775E-3</v>
      </c>
      <c r="H36" s="5">
        <v>235</v>
      </c>
      <c r="I36" s="34">
        <f t="shared" si="2"/>
        <v>-1.8033979510214238E-2</v>
      </c>
      <c r="J36" s="2"/>
    </row>
    <row r="37" spans="1:10" ht="17" x14ac:dyDescent="0.2">
      <c r="A37" s="28" t="s">
        <v>719</v>
      </c>
      <c r="B37" s="5">
        <v>15000.62</v>
      </c>
      <c r="C37" s="35">
        <f t="shared" si="0"/>
        <v>1.4489252055048141E-2</v>
      </c>
      <c r="D37" s="5">
        <v>267.25</v>
      </c>
      <c r="E37" s="33">
        <f t="shared" si="0"/>
        <v>3.3992673885636648E-3</v>
      </c>
      <c r="F37" s="5">
        <v>6458.12</v>
      </c>
      <c r="G37" s="35">
        <f t="shared" si="1"/>
        <v>9.6588140304518788E-3</v>
      </c>
      <c r="H37" s="5">
        <v>230.8</v>
      </c>
      <c r="I37" s="34">
        <f t="shared" si="2"/>
        <v>-3.4722257107491217E-3</v>
      </c>
      <c r="J37" s="2"/>
    </row>
    <row r="38" spans="1:10" ht="17" x14ac:dyDescent="0.2">
      <c r="A38" s="28" t="s">
        <v>720</v>
      </c>
      <c r="B38" s="5">
        <v>15219.55</v>
      </c>
      <c r="C38" s="35">
        <f t="shared" si="0"/>
        <v>-9.1099693172473906E-3</v>
      </c>
      <c r="D38" s="5">
        <v>268.16000000000003</v>
      </c>
      <c r="E38" s="33">
        <f t="shared" si="0"/>
        <v>-8.9525442016675782E-3</v>
      </c>
      <c r="F38" s="5">
        <v>6520.8</v>
      </c>
      <c r="G38" s="35">
        <f t="shared" si="1"/>
        <v>8.5725237791720588E-3</v>
      </c>
      <c r="H38" s="5">
        <v>230</v>
      </c>
      <c r="I38" s="34">
        <f t="shared" si="2"/>
        <v>8.6918736458674317E-4</v>
      </c>
      <c r="J38" s="2"/>
    </row>
    <row r="39" spans="1:10" ht="17" x14ac:dyDescent="0.2">
      <c r="A39" s="28" t="s">
        <v>721</v>
      </c>
      <c r="B39" s="5">
        <v>15081.53</v>
      </c>
      <c r="C39" s="35">
        <f t="shared" si="0"/>
        <v>7.0644542656896903E-3</v>
      </c>
      <c r="D39" s="5">
        <v>265.77</v>
      </c>
      <c r="E39" s="33">
        <f t="shared" si="0"/>
        <v>6.7499412541751624E-3</v>
      </c>
      <c r="F39" s="5">
        <v>6576.94</v>
      </c>
      <c r="G39" s="35">
        <f t="shared" si="1"/>
        <v>-5.4749461540541944E-3</v>
      </c>
      <c r="H39" s="5">
        <v>230.2</v>
      </c>
      <c r="I39" s="34">
        <f t="shared" si="2"/>
        <v>-8.6918736458674317E-4</v>
      </c>
      <c r="J39" s="2"/>
    </row>
    <row r="40" spans="1:10" ht="17" x14ac:dyDescent="0.2">
      <c r="A40" s="28" t="s">
        <v>722</v>
      </c>
      <c r="B40" s="5">
        <v>15188.45</v>
      </c>
      <c r="C40" s="35">
        <f t="shared" si="0"/>
        <v>1.9607520544315804E-3</v>
      </c>
      <c r="D40" s="5">
        <v>267.57</v>
      </c>
      <c r="E40" s="33">
        <f t="shared" si="0"/>
        <v>-2.7319865049113545E-3</v>
      </c>
      <c r="F40" s="5">
        <v>6541.03</v>
      </c>
      <c r="G40" s="35">
        <f t="shared" si="1"/>
        <v>3.6426299230587489E-3</v>
      </c>
      <c r="H40" s="5">
        <v>230</v>
      </c>
      <c r="I40" s="34">
        <f t="shared" si="2"/>
        <v>-4.3573053689556218E-3</v>
      </c>
      <c r="J40" s="2"/>
    </row>
    <row r="41" spans="1:10" ht="17" x14ac:dyDescent="0.2">
      <c r="A41" s="28" t="s">
        <v>723</v>
      </c>
      <c r="B41" s="5">
        <v>15218.26</v>
      </c>
      <c r="C41" s="35">
        <f t="shared" si="0"/>
        <v>-1.1960911484925063E-2</v>
      </c>
      <c r="D41" s="5">
        <v>266.83999999999997</v>
      </c>
      <c r="E41" s="33">
        <f t="shared" si="0"/>
        <v>-6.5043936432918059E-3</v>
      </c>
      <c r="F41" s="5">
        <v>6564.9</v>
      </c>
      <c r="G41" s="35">
        <f t="shared" si="1"/>
        <v>2.4978220340265977E-4</v>
      </c>
      <c r="H41" s="5">
        <v>229</v>
      </c>
      <c r="I41" s="34">
        <f t="shared" si="2"/>
        <v>4.3573053689556218E-3</v>
      </c>
      <c r="J41" s="2"/>
    </row>
    <row r="42" spans="1:10" ht="17" x14ac:dyDescent="0.2">
      <c r="A42" s="28" t="s">
        <v>724</v>
      </c>
      <c r="B42" s="5">
        <v>15037.32</v>
      </c>
      <c r="C42" s="35">
        <f t="shared" si="0"/>
        <v>1.3467832277894942E-2</v>
      </c>
      <c r="D42" s="5">
        <v>265.11</v>
      </c>
      <c r="E42" s="33">
        <f t="shared" si="0"/>
        <v>3.0882820568249869E-3</v>
      </c>
      <c r="F42" s="5">
        <v>6566.54</v>
      </c>
      <c r="G42" s="35">
        <f t="shared" si="1"/>
        <v>-2.2843341128009342E-5</v>
      </c>
      <c r="H42" s="5">
        <v>230</v>
      </c>
      <c r="I42" s="34">
        <f t="shared" si="2"/>
        <v>0</v>
      </c>
      <c r="J42" s="2"/>
    </row>
    <row r="43" spans="1:10" ht="17" x14ac:dyDescent="0.2">
      <c r="A43" s="28" t="s">
        <v>725</v>
      </c>
      <c r="B43" s="5">
        <v>15241.21</v>
      </c>
      <c r="C43" s="35">
        <f t="shared" si="0"/>
        <v>-3.7402855454651274E-3</v>
      </c>
      <c r="D43" s="5">
        <v>265.93</v>
      </c>
      <c r="E43" s="33">
        <f t="shared" si="0"/>
        <v>-9.0659027616668553E-3</v>
      </c>
      <c r="F43" s="5">
        <v>6566.39</v>
      </c>
      <c r="G43" s="35">
        <f t="shared" si="1"/>
        <v>0</v>
      </c>
      <c r="H43" s="5">
        <v>230</v>
      </c>
      <c r="I43" s="34">
        <f t="shared" si="2"/>
        <v>0</v>
      </c>
      <c r="J43" s="2"/>
    </row>
    <row r="44" spans="1:10" ht="17" x14ac:dyDescent="0.2">
      <c r="A44" s="120" t="s">
        <v>726</v>
      </c>
      <c r="B44" s="5">
        <v>15184.31</v>
      </c>
      <c r="C44" s="35">
        <f t="shared" si="0"/>
        <v>-1.9684396884844801E-3</v>
      </c>
      <c r="D44" s="5">
        <v>263.52999999999997</v>
      </c>
      <c r="E44" s="33">
        <f t="shared" si="0"/>
        <v>3.0311090535670715E-3</v>
      </c>
      <c r="F44" s="5">
        <v>6566.39</v>
      </c>
      <c r="G44" s="35">
        <f t="shared" si="1"/>
        <v>2.9834881167634109E-3</v>
      </c>
      <c r="H44" s="5">
        <v>230</v>
      </c>
      <c r="I44" s="34">
        <f t="shared" si="2"/>
        <v>2.5752496102414923E-2</v>
      </c>
      <c r="J44" s="2"/>
    </row>
    <row r="45" spans="1:10" ht="16" x14ac:dyDescent="0.2">
      <c r="A45" s="28">
        <v>44986</v>
      </c>
      <c r="B45" s="5">
        <v>15154.45</v>
      </c>
      <c r="C45" s="35">
        <f t="shared" si="0"/>
        <v>1.2840799617878318E-2</v>
      </c>
      <c r="D45" s="5">
        <v>264.33</v>
      </c>
      <c r="E45" s="33">
        <f t="shared" si="0"/>
        <v>2.2696323293125431E-4</v>
      </c>
      <c r="F45" s="5">
        <v>6586.01</v>
      </c>
      <c r="G45" s="35">
        <f t="shared" si="1"/>
        <v>1.9917213008001866E-2</v>
      </c>
      <c r="H45" s="5">
        <v>236</v>
      </c>
      <c r="I45" s="34">
        <f t="shared" si="2"/>
        <v>2.8406254159732747E-2</v>
      </c>
      <c r="J45" s="2"/>
    </row>
    <row r="46" spans="1:10" ht="16" x14ac:dyDescent="0.2">
      <c r="A46" s="28">
        <v>45017</v>
      </c>
      <c r="B46" s="5">
        <v>15350.3</v>
      </c>
      <c r="C46" s="35">
        <f t="shared" si="0"/>
        <v>-8.1699319873269616E-3</v>
      </c>
      <c r="D46" s="5">
        <v>264.39</v>
      </c>
      <c r="E46" s="33">
        <f t="shared" si="0"/>
        <v>-8.4702813891199824E-3</v>
      </c>
      <c r="F46" s="5">
        <v>6718.5</v>
      </c>
      <c r="G46" s="35">
        <f t="shared" si="1"/>
        <v>6.3547009318067893E-3</v>
      </c>
      <c r="H46" s="5">
        <v>242.8</v>
      </c>
      <c r="I46" s="34">
        <f t="shared" si="2"/>
        <v>2.1190686979639217E-2</v>
      </c>
      <c r="J46" s="2"/>
    </row>
    <row r="47" spans="1:10" ht="16" x14ac:dyDescent="0.2">
      <c r="A47" s="28">
        <v>45047</v>
      </c>
      <c r="B47" s="5">
        <v>15225.4</v>
      </c>
      <c r="C47" s="35">
        <f t="shared" si="0"/>
        <v>2.043552795396586E-2</v>
      </c>
      <c r="D47" s="5">
        <v>262.16000000000003</v>
      </c>
      <c r="E47" s="33">
        <f t="shared" si="0"/>
        <v>2.7502062508093061E-2</v>
      </c>
      <c r="F47" s="5">
        <v>6761.33</v>
      </c>
      <c r="G47" s="35">
        <f t="shared" si="1"/>
        <v>-1.390415048688709E-2</v>
      </c>
      <c r="H47" s="5">
        <v>248</v>
      </c>
      <c r="I47" s="34">
        <f t="shared" si="2"/>
        <v>-2.4491020008295727E-2</v>
      </c>
      <c r="J47" s="2"/>
    </row>
    <row r="48" spans="1:10" ht="16" x14ac:dyDescent="0.2">
      <c r="A48" s="28">
        <v>45078</v>
      </c>
      <c r="B48" s="5">
        <v>15539.74</v>
      </c>
      <c r="C48" s="35">
        <f t="shared" si="0"/>
        <v>-1.6294106363510252E-3</v>
      </c>
      <c r="D48" s="5">
        <v>269.47000000000003</v>
      </c>
      <c r="E48" s="33">
        <f t="shared" si="0"/>
        <v>-8.272516993497625E-3</v>
      </c>
      <c r="F48" s="5">
        <v>6667.97</v>
      </c>
      <c r="G48" s="35">
        <f t="shared" si="1"/>
        <v>1.8170821264900994E-2</v>
      </c>
      <c r="H48" s="5">
        <v>242</v>
      </c>
      <c r="I48" s="34">
        <f t="shared" si="2"/>
        <v>0</v>
      </c>
      <c r="J48" s="2"/>
    </row>
    <row r="49" spans="1:10" ht="16" x14ac:dyDescent="0.2">
      <c r="A49" s="28">
        <v>45170</v>
      </c>
      <c r="B49" s="5">
        <v>15514.44</v>
      </c>
      <c r="C49" s="35">
        <f t="shared" si="0"/>
        <v>6.0232919653735451E-3</v>
      </c>
      <c r="D49" s="5">
        <v>267.25</v>
      </c>
      <c r="E49" s="33">
        <f t="shared" si="0"/>
        <v>6.1922012241160118E-3</v>
      </c>
      <c r="F49" s="5">
        <v>6790.24</v>
      </c>
      <c r="G49" s="35">
        <f t="shared" si="1"/>
        <v>-4.9531618739333538E-3</v>
      </c>
      <c r="H49" s="5">
        <v>242</v>
      </c>
      <c r="I49" s="34">
        <f t="shared" si="2"/>
        <v>-4.1407926660319561E-3</v>
      </c>
      <c r="J49" s="2"/>
    </row>
    <row r="50" spans="1:10" ht="16" x14ac:dyDescent="0.2">
      <c r="A50" s="28">
        <v>45200</v>
      </c>
      <c r="B50" s="5">
        <v>15608.17</v>
      </c>
      <c r="C50" s="35">
        <f t="shared" si="0"/>
        <v>8.9880907128367937E-3</v>
      </c>
      <c r="D50" s="5">
        <v>268.91000000000003</v>
      </c>
      <c r="E50" s="33">
        <f t="shared" si="0"/>
        <v>-3.7194079131452895E-4</v>
      </c>
      <c r="F50" s="5">
        <v>6756.69</v>
      </c>
      <c r="G50" s="35">
        <f t="shared" si="1"/>
        <v>-7.0325396790877903E-3</v>
      </c>
      <c r="H50" s="5">
        <v>241</v>
      </c>
      <c r="I50" s="34">
        <f t="shared" si="2"/>
        <v>2.4865325700051955E-3</v>
      </c>
      <c r="J50" s="2"/>
    </row>
    <row r="51" spans="1:10" ht="16" x14ac:dyDescent="0.2">
      <c r="A51" s="28">
        <v>45231</v>
      </c>
      <c r="B51" s="5">
        <v>15749.09</v>
      </c>
      <c r="C51" s="35">
        <f t="shared" si="0"/>
        <v>6.989256713429981E-3</v>
      </c>
      <c r="D51" s="5">
        <v>268.81</v>
      </c>
      <c r="E51" s="33">
        <f t="shared" si="0"/>
        <v>-7.9178751660400337E-3</v>
      </c>
      <c r="F51" s="5">
        <v>6709.34</v>
      </c>
      <c r="G51" s="35">
        <f t="shared" si="1"/>
        <v>1.8340792059781563E-2</v>
      </c>
      <c r="H51" s="5">
        <v>241.6</v>
      </c>
      <c r="I51" s="34">
        <f t="shared" si="2"/>
        <v>1.6542600960267606E-3</v>
      </c>
      <c r="J51" s="2"/>
    </row>
    <row r="52" spans="1:10" ht="16" x14ac:dyDescent="0.2">
      <c r="A52" s="28">
        <v>45261</v>
      </c>
      <c r="B52" s="5">
        <v>15859.55</v>
      </c>
      <c r="C52" s="35">
        <f t="shared" si="0"/>
        <v>3.7019457015698976E-3</v>
      </c>
      <c r="D52" s="5">
        <v>266.69</v>
      </c>
      <c r="E52" s="33">
        <f t="shared" si="0"/>
        <v>8.2154388654638311E-3</v>
      </c>
      <c r="F52" s="5">
        <v>6833.53</v>
      </c>
      <c r="G52" s="35">
        <f t="shared" si="1"/>
        <v>1.7121840214777251E-2</v>
      </c>
      <c r="H52" s="5">
        <v>242</v>
      </c>
      <c r="I52" s="34">
        <f t="shared" si="2"/>
        <v>1.2320484388040676E-2</v>
      </c>
      <c r="J52" s="2"/>
    </row>
    <row r="53" spans="1:10" ht="17" x14ac:dyDescent="0.2">
      <c r="A53" s="28" t="s">
        <v>727</v>
      </c>
      <c r="B53" s="5">
        <v>15918.37</v>
      </c>
      <c r="C53" s="35">
        <f t="shared" si="0"/>
        <v>-2.1891761853591873E-3</v>
      </c>
      <c r="D53" s="5">
        <v>268.89</v>
      </c>
      <c r="E53" s="33">
        <f t="shared" si="0"/>
        <v>1.9227111641259675E-2</v>
      </c>
      <c r="F53" s="5">
        <v>6951.54</v>
      </c>
      <c r="G53" s="35">
        <f t="shared" si="1"/>
        <v>8.9506368169942618E-3</v>
      </c>
      <c r="H53" s="5">
        <v>245</v>
      </c>
      <c r="I53" s="34">
        <f t="shared" si="2"/>
        <v>2.8170876966695957E-2</v>
      </c>
      <c r="J53" s="2"/>
    </row>
    <row r="54" spans="1:10" ht="17" x14ac:dyDescent="0.2">
      <c r="A54" s="28" t="s">
        <v>728</v>
      </c>
      <c r="B54" s="5">
        <v>15883.56</v>
      </c>
      <c r="C54" s="35">
        <f t="shared" si="0"/>
        <v>-1.4869287667696796E-2</v>
      </c>
      <c r="D54" s="5">
        <v>274.11</v>
      </c>
      <c r="E54" s="33">
        <f t="shared" si="0"/>
        <v>-2.9882812262418845E-2</v>
      </c>
      <c r="F54" s="5">
        <v>7014.04</v>
      </c>
      <c r="G54" s="35">
        <f t="shared" si="1"/>
        <v>1.1456723629864385E-2</v>
      </c>
      <c r="H54" s="5">
        <v>252</v>
      </c>
      <c r="I54" s="34">
        <f t="shared" si="2"/>
        <v>-7.9681696491773479E-3</v>
      </c>
      <c r="J54" s="2"/>
    </row>
    <row r="55" spans="1:10" ht="17" x14ac:dyDescent="0.2">
      <c r="A55" s="28" t="s">
        <v>729</v>
      </c>
      <c r="B55" s="5">
        <v>15649.13</v>
      </c>
      <c r="C55" s="35">
        <f t="shared" si="0"/>
        <v>-5.0931024711022843E-3</v>
      </c>
      <c r="D55" s="5">
        <v>266.04000000000002</v>
      </c>
      <c r="E55" s="33">
        <f t="shared" si="0"/>
        <v>-9.2897462004772891E-3</v>
      </c>
      <c r="F55" s="5">
        <v>7094.86</v>
      </c>
      <c r="G55" s="35">
        <f t="shared" si="1"/>
        <v>-4.6408646768991701E-3</v>
      </c>
      <c r="H55" s="5">
        <v>250</v>
      </c>
      <c r="I55" s="34">
        <f t="shared" si="2"/>
        <v>-8.0321716972635571E-3</v>
      </c>
      <c r="J55" s="2"/>
    </row>
    <row r="56" spans="1:10" ht="17" x14ac:dyDescent="0.2">
      <c r="A56" s="28" t="s">
        <v>730</v>
      </c>
      <c r="B56" s="5">
        <v>15569.63</v>
      </c>
      <c r="C56" s="35">
        <f t="shared" si="0"/>
        <v>1.3265821625607188E-2</v>
      </c>
      <c r="D56" s="5">
        <v>263.58</v>
      </c>
      <c r="E56" s="33">
        <f t="shared" si="0"/>
        <v>1.8791893937286197E-2</v>
      </c>
      <c r="F56" s="5">
        <v>7062.01</v>
      </c>
      <c r="G56" s="35">
        <f t="shared" si="1"/>
        <v>-7.6353020963715323E-4</v>
      </c>
      <c r="H56" s="5">
        <v>248</v>
      </c>
      <c r="I56" s="34">
        <f t="shared" si="2"/>
        <v>-1.2170535620255052E-2</v>
      </c>
      <c r="J56" s="2"/>
    </row>
    <row r="57" spans="1:10" ht="17" x14ac:dyDescent="0.2">
      <c r="A57" s="28" t="s">
        <v>731</v>
      </c>
      <c r="B57" s="5">
        <v>15777.55</v>
      </c>
      <c r="C57" s="35">
        <f t="shared" si="0"/>
        <v>6.4780797681134317E-3</v>
      </c>
      <c r="D57" s="5">
        <v>268.58</v>
      </c>
      <c r="E57" s="33">
        <f t="shared" si="0"/>
        <v>2.6400446664878174E-3</v>
      </c>
      <c r="F57" s="5">
        <v>7056.62</v>
      </c>
      <c r="G57" s="35">
        <f t="shared" si="1"/>
        <v>1.8490338901102632E-3</v>
      </c>
      <c r="H57" s="5">
        <v>245</v>
      </c>
      <c r="I57" s="34">
        <f t="shared" si="2"/>
        <v>-9.844214034777643E-3</v>
      </c>
      <c r="J57" s="2"/>
    </row>
    <row r="58" spans="1:10" ht="17" x14ac:dyDescent="0.2">
      <c r="A58" s="28" t="s">
        <v>732</v>
      </c>
      <c r="B58" s="5">
        <v>15880.09</v>
      </c>
      <c r="C58" s="35">
        <f t="shared" si="0"/>
        <v>-7.477563721085545E-4</v>
      </c>
      <c r="D58" s="5">
        <v>269.29000000000002</v>
      </c>
      <c r="E58" s="33">
        <f t="shared" si="0"/>
        <v>1.0021342584991544E-3</v>
      </c>
      <c r="F58" s="5">
        <v>7069.68</v>
      </c>
      <c r="G58" s="35">
        <f t="shared" si="1"/>
        <v>-3.9940015591497513E-3</v>
      </c>
      <c r="H58" s="5">
        <v>242.6</v>
      </c>
      <c r="I58" s="34">
        <f t="shared" si="2"/>
        <v>1.3917539422412695E-2</v>
      </c>
      <c r="J58" s="2"/>
    </row>
    <row r="59" spans="1:10" ht="17" x14ac:dyDescent="0.2">
      <c r="A59" s="28" t="s">
        <v>733</v>
      </c>
      <c r="B59" s="5">
        <v>15868.22</v>
      </c>
      <c r="C59" s="35">
        <f t="shared" si="0"/>
        <v>1.3256717128964368E-3</v>
      </c>
      <c r="D59" s="5">
        <v>269.56</v>
      </c>
      <c r="E59" s="33">
        <f t="shared" si="0"/>
        <v>1.2680795106943421E-2</v>
      </c>
      <c r="F59" s="5">
        <v>7041.5</v>
      </c>
      <c r="G59" s="35">
        <f t="shared" si="1"/>
        <v>5.6447639981431763E-3</v>
      </c>
      <c r="H59" s="5">
        <v>246</v>
      </c>
      <c r="I59" s="34">
        <f t="shared" si="2"/>
        <v>-8.163310639160315E-3</v>
      </c>
      <c r="J59" s="2"/>
    </row>
    <row r="60" spans="1:10" ht="17" x14ac:dyDescent="0.2">
      <c r="A60" s="28" t="s">
        <v>734</v>
      </c>
      <c r="B60" s="5">
        <v>15889.27</v>
      </c>
      <c r="C60" s="35">
        <f t="shared" si="0"/>
        <v>6.0611684051465886E-3</v>
      </c>
      <c r="D60" s="5">
        <v>273</v>
      </c>
      <c r="E60" s="33">
        <f t="shared" si="0"/>
        <v>6.2806019642058786E-3</v>
      </c>
      <c r="F60" s="5">
        <v>7081.36</v>
      </c>
      <c r="G60" s="35">
        <f t="shared" si="1"/>
        <v>-5.4743602829301352E-3</v>
      </c>
      <c r="H60" s="5">
        <v>244</v>
      </c>
      <c r="I60" s="34">
        <f t="shared" si="2"/>
        <v>-1.071291662977103E-2</v>
      </c>
      <c r="J60" s="2"/>
    </row>
    <row r="61" spans="1:10" ht="17" x14ac:dyDescent="0.2">
      <c r="A61" s="28" t="s">
        <v>735</v>
      </c>
      <c r="B61" s="5">
        <v>15985.87</v>
      </c>
      <c r="C61" s="35">
        <f t="shared" si="0"/>
        <v>-1.4579739627826882E-3</v>
      </c>
      <c r="D61" s="5">
        <v>274.72000000000003</v>
      </c>
      <c r="E61" s="33">
        <f t="shared" si="0"/>
        <v>-8.2605828112507496E-3</v>
      </c>
      <c r="F61" s="5">
        <v>7042.7</v>
      </c>
      <c r="G61" s="35">
        <f t="shared" si="1"/>
        <v>1.34233350603985E-3</v>
      </c>
      <c r="H61" s="5">
        <v>241.4</v>
      </c>
      <c r="I61" s="34">
        <f t="shared" si="2"/>
        <v>0</v>
      </c>
      <c r="J61" s="2"/>
    </row>
    <row r="62" spans="1:10" ht="17" x14ac:dyDescent="0.2">
      <c r="A62" s="28" t="s">
        <v>736</v>
      </c>
      <c r="B62" s="5">
        <v>15962.58</v>
      </c>
      <c r="C62" s="35">
        <f t="shared" si="0"/>
        <v>-9.0418054080227961E-3</v>
      </c>
      <c r="D62" s="5">
        <v>272.45999999999998</v>
      </c>
      <c r="E62" s="33">
        <f t="shared" si="0"/>
        <v>-5.7789799186060975E-3</v>
      </c>
      <c r="F62" s="5">
        <v>7052.16</v>
      </c>
      <c r="G62" s="35">
        <f t="shared" si="1"/>
        <v>-1.1579569925469713E-2</v>
      </c>
      <c r="H62" s="5">
        <v>241.4</v>
      </c>
      <c r="I62" s="34">
        <f t="shared" si="2"/>
        <v>-5.8163853214399097E-3</v>
      </c>
      <c r="J62" s="2"/>
    </row>
    <row r="63" spans="1:10" ht="17" x14ac:dyDescent="0.2">
      <c r="A63" s="28" t="s">
        <v>737</v>
      </c>
      <c r="B63" s="5">
        <v>15818.9</v>
      </c>
      <c r="C63" s="35">
        <f t="shared" si="0"/>
        <v>1.3655087079543549E-2</v>
      </c>
      <c r="D63" s="5">
        <v>270.89</v>
      </c>
      <c r="E63" s="33">
        <f t="shared" si="0"/>
        <v>-1.2967169751465946E-2</v>
      </c>
      <c r="F63" s="5">
        <v>6970.97</v>
      </c>
      <c r="G63" s="35">
        <f t="shared" si="1"/>
        <v>-2.5824910828882608E-2</v>
      </c>
      <c r="H63" s="5">
        <v>240</v>
      </c>
      <c r="I63" s="34">
        <f t="shared" si="2"/>
        <v>-8.3682496705161924E-3</v>
      </c>
      <c r="J63" s="2"/>
    </row>
    <row r="64" spans="1:10" ht="17" x14ac:dyDescent="0.2">
      <c r="A64" s="28" t="s">
        <v>738</v>
      </c>
      <c r="B64" s="5">
        <v>16036.39</v>
      </c>
      <c r="C64" s="35">
        <f t="shared" si="0"/>
        <v>5.2777627325646392E-3</v>
      </c>
      <c r="D64" s="5">
        <v>267.39999999999998</v>
      </c>
      <c r="E64" s="33">
        <f t="shared" si="0"/>
        <v>-4.2348330944843582E-3</v>
      </c>
      <c r="F64" s="5">
        <v>6793.25</v>
      </c>
      <c r="G64" s="35">
        <f t="shared" si="1"/>
        <v>3.5076243880736158E-2</v>
      </c>
      <c r="H64" s="5">
        <v>238</v>
      </c>
      <c r="I64" s="34">
        <f t="shared" si="2"/>
        <v>2.8987536873252395E-2</v>
      </c>
      <c r="J64" s="2"/>
    </row>
    <row r="65" spans="1:10" ht="16" x14ac:dyDescent="0.2">
      <c r="A65" s="28">
        <v>44928</v>
      </c>
      <c r="B65" s="5">
        <v>16121.25</v>
      </c>
      <c r="C65" s="35">
        <f t="shared" si="0"/>
        <v>8.2496403233989213E-5</v>
      </c>
      <c r="D65" s="5">
        <v>266.27</v>
      </c>
      <c r="E65" s="33">
        <f t="shared" si="0"/>
        <v>-1.1558638922974929E-2</v>
      </c>
      <c r="F65" s="5">
        <v>7035.76</v>
      </c>
      <c r="G65" s="35">
        <f t="shared" si="1"/>
        <v>-7.0703727371572711E-3</v>
      </c>
      <c r="H65" s="5">
        <v>245</v>
      </c>
      <c r="I65" s="34">
        <f t="shared" si="2"/>
        <v>-1.2320484388040676E-2</v>
      </c>
      <c r="J65" s="2"/>
    </row>
    <row r="66" spans="1:10" ht="16" x14ac:dyDescent="0.2">
      <c r="A66" s="28">
        <v>44959</v>
      </c>
      <c r="B66" s="5">
        <v>16122.58</v>
      </c>
      <c r="C66" s="35">
        <f t="shared" si="0"/>
        <v>-7.6695523630583295E-3</v>
      </c>
      <c r="D66" s="5">
        <v>263.20999999999998</v>
      </c>
      <c r="E66" s="33">
        <f t="shared" si="0"/>
        <v>3.8677433321403498E-3</v>
      </c>
      <c r="F66" s="5">
        <v>6986.19</v>
      </c>
      <c r="G66" s="35">
        <f t="shared" si="1"/>
        <v>5.8786046125636204E-3</v>
      </c>
      <c r="H66" s="5">
        <v>242</v>
      </c>
      <c r="I66" s="34">
        <f t="shared" si="2"/>
        <v>1.2320484388040676E-2</v>
      </c>
      <c r="J66" s="2"/>
    </row>
    <row r="67" spans="1:10" ht="16" x14ac:dyDescent="0.2">
      <c r="A67" s="28">
        <v>44987</v>
      </c>
      <c r="B67" s="5">
        <v>15999.4</v>
      </c>
      <c r="C67" s="35">
        <f t="shared" si="0"/>
        <v>-6.5239787987039222E-3</v>
      </c>
      <c r="D67" s="5">
        <v>264.23</v>
      </c>
      <c r="E67" s="33">
        <f t="shared" si="0"/>
        <v>1.3868492503425145E-2</v>
      </c>
      <c r="F67" s="5">
        <v>7027.38</v>
      </c>
      <c r="G67" s="35">
        <f t="shared" si="1"/>
        <v>-1.3000765324392205E-2</v>
      </c>
      <c r="H67" s="5">
        <v>245</v>
      </c>
      <c r="I67" s="34">
        <f t="shared" si="2"/>
        <v>0</v>
      </c>
      <c r="J67" s="2"/>
    </row>
    <row r="68" spans="1:10" ht="16" x14ac:dyDescent="0.2">
      <c r="A68" s="28">
        <v>45079</v>
      </c>
      <c r="B68" s="5">
        <v>15895.36</v>
      </c>
      <c r="C68" s="35">
        <f t="shared" si="0"/>
        <v>7.9118173851373541E-3</v>
      </c>
      <c r="D68" s="5">
        <v>267.92</v>
      </c>
      <c r="E68" s="33">
        <f t="shared" si="0"/>
        <v>-2.1671719426219482E-3</v>
      </c>
      <c r="F68" s="5">
        <v>6936.61</v>
      </c>
      <c r="G68" s="35">
        <f t="shared" si="1"/>
        <v>-8.0114078424795565E-3</v>
      </c>
      <c r="H68" s="5">
        <v>245</v>
      </c>
      <c r="I68" s="34">
        <f t="shared" si="2"/>
        <v>-2.8987536873252395E-2</v>
      </c>
      <c r="J68" s="2"/>
    </row>
    <row r="69" spans="1:10" ht="16" x14ac:dyDescent="0.2">
      <c r="A69" s="28">
        <v>45109</v>
      </c>
      <c r="B69" s="5">
        <v>16021.62</v>
      </c>
      <c r="C69" s="35">
        <f t="shared" ref="C69:E132" si="3">LN(B70)-LN(B69)</f>
        <v>-5.4386837918976028E-3</v>
      </c>
      <c r="D69" s="5">
        <v>267.33999999999997</v>
      </c>
      <c r="E69" s="33">
        <f t="shared" si="3"/>
        <v>-1.7051869327834979E-2</v>
      </c>
      <c r="F69" s="5">
        <v>6881.26</v>
      </c>
      <c r="G69" s="35">
        <f t="shared" ref="G69:G132" si="4">LN(F70)-LN(F69)</f>
        <v>6.058982600935181E-3</v>
      </c>
      <c r="H69" s="5">
        <v>238</v>
      </c>
      <c r="I69" s="34">
        <f t="shared" ref="I69:I132" si="5">LN(H70)-LN(H69)</f>
        <v>1.666705248521172E-2</v>
      </c>
      <c r="J69" s="2"/>
    </row>
    <row r="70" spans="1:10" ht="16" x14ac:dyDescent="0.2">
      <c r="A70" s="28">
        <v>45140</v>
      </c>
      <c r="B70" s="5">
        <v>15934.72</v>
      </c>
      <c r="C70" s="35">
        <f t="shared" si="3"/>
        <v>-6.6819460207820924E-3</v>
      </c>
      <c r="D70" s="5">
        <v>262.82</v>
      </c>
      <c r="E70" s="33">
        <f t="shared" si="3"/>
        <v>-8.2525111129179152E-3</v>
      </c>
      <c r="F70" s="5">
        <v>6923.08</v>
      </c>
      <c r="G70" s="35">
        <f t="shared" si="4"/>
        <v>-1.1665214108216304E-2</v>
      </c>
      <c r="H70" s="5">
        <v>242</v>
      </c>
      <c r="I70" s="34">
        <f t="shared" si="5"/>
        <v>-4.9710127220210509E-3</v>
      </c>
      <c r="J70" s="2"/>
    </row>
    <row r="71" spans="1:10" ht="16" x14ac:dyDescent="0.2">
      <c r="A71" s="28">
        <v>45171</v>
      </c>
      <c r="B71" s="5">
        <v>15828.6</v>
      </c>
      <c r="C71" s="35">
        <f t="shared" si="3"/>
        <v>5.172780049242931E-3</v>
      </c>
      <c r="D71" s="5">
        <v>260.66000000000003</v>
      </c>
      <c r="E71" s="33">
        <f t="shared" si="3"/>
        <v>6.7293975749951329E-3</v>
      </c>
      <c r="F71" s="5">
        <v>6842.79</v>
      </c>
      <c r="G71" s="35">
        <f t="shared" si="4"/>
        <v>4.9564300954099139E-3</v>
      </c>
      <c r="H71" s="5">
        <v>240.8</v>
      </c>
      <c r="I71" s="34">
        <f t="shared" si="5"/>
        <v>-8.3403319162185241E-3</v>
      </c>
      <c r="J71" s="2"/>
    </row>
    <row r="72" spans="1:10" ht="16" x14ac:dyDescent="0.2">
      <c r="A72" s="28">
        <v>45201</v>
      </c>
      <c r="B72" s="5">
        <v>15910.69</v>
      </c>
      <c r="C72" s="35">
        <f t="shared" si="3"/>
        <v>8.8578163070085481E-3</v>
      </c>
      <c r="D72" s="5">
        <v>262.42</v>
      </c>
      <c r="E72" s="33">
        <f t="shared" si="3"/>
        <v>1.4301632283442167E-2</v>
      </c>
      <c r="F72" s="5">
        <v>6876.79</v>
      </c>
      <c r="G72" s="35">
        <f t="shared" si="4"/>
        <v>-5.5455446499088623E-3</v>
      </c>
      <c r="H72" s="5">
        <v>238.8</v>
      </c>
      <c r="I72" s="34">
        <f t="shared" si="5"/>
        <v>4.1788610749664556E-3</v>
      </c>
      <c r="J72" s="2"/>
    </row>
    <row r="73" spans="1:10" ht="17" x14ac:dyDescent="0.2">
      <c r="A73" s="28" t="s">
        <v>739</v>
      </c>
      <c r="B73" s="5">
        <v>16052.25</v>
      </c>
      <c r="C73" s="35">
        <f t="shared" si="3"/>
        <v>-1.6921596088987911E-3</v>
      </c>
      <c r="D73" s="5">
        <v>266.2</v>
      </c>
      <c r="E73" s="33">
        <f t="shared" si="3"/>
        <v>1.5390104574821706E-3</v>
      </c>
      <c r="F73" s="5">
        <v>6838.76</v>
      </c>
      <c r="G73" s="35">
        <f t="shared" si="4"/>
        <v>-6.9728822508228205E-3</v>
      </c>
      <c r="H73" s="5">
        <v>239.8</v>
      </c>
      <c r="I73" s="34">
        <f t="shared" si="5"/>
        <v>4.9916908972411633E-3</v>
      </c>
      <c r="J73" s="2"/>
    </row>
    <row r="74" spans="1:10" ht="17" x14ac:dyDescent="0.2">
      <c r="A74" s="28" t="s">
        <v>740</v>
      </c>
      <c r="B74" s="5">
        <v>16025.11</v>
      </c>
      <c r="C74" s="35">
        <f t="shared" si="3"/>
        <v>-5.6302512004968719E-4</v>
      </c>
      <c r="D74" s="5">
        <v>266.61</v>
      </c>
      <c r="E74" s="33">
        <f t="shared" si="3"/>
        <v>-1.8755744001541785E-4</v>
      </c>
      <c r="F74" s="5">
        <v>6791.24</v>
      </c>
      <c r="G74" s="35">
        <f t="shared" si="4"/>
        <v>4.5323301220321355E-3</v>
      </c>
      <c r="H74" s="5">
        <v>241</v>
      </c>
      <c r="I74" s="34">
        <f t="shared" si="5"/>
        <v>-1.0846998299459898E-2</v>
      </c>
      <c r="J74" s="2"/>
    </row>
    <row r="75" spans="1:10" ht="17" x14ac:dyDescent="0.2">
      <c r="A75" s="28" t="s">
        <v>741</v>
      </c>
      <c r="B75" s="5">
        <v>16016.09</v>
      </c>
      <c r="C75" s="35">
        <f t="shared" si="3"/>
        <v>-8.9251505057852398E-3</v>
      </c>
      <c r="D75" s="5">
        <v>266.56</v>
      </c>
      <c r="E75" s="33">
        <f t="shared" si="3"/>
        <v>-2.7423522511575982E-3</v>
      </c>
      <c r="F75" s="5">
        <v>6822.09</v>
      </c>
      <c r="G75" s="35">
        <f t="shared" si="4"/>
        <v>-9.062913070820855E-4</v>
      </c>
      <c r="H75" s="5">
        <v>238.4</v>
      </c>
      <c r="I75" s="34">
        <f t="shared" si="5"/>
        <v>8.3857447262047913E-4</v>
      </c>
      <c r="J75" s="2"/>
    </row>
    <row r="76" spans="1:10" ht="17" x14ac:dyDescent="0.2">
      <c r="A76" s="28" t="s">
        <v>742</v>
      </c>
      <c r="B76" s="5">
        <v>15873.78</v>
      </c>
      <c r="C76" s="35">
        <f t="shared" si="3"/>
        <v>-2.1202040865446747E-3</v>
      </c>
      <c r="D76" s="5">
        <v>265.83</v>
      </c>
      <c r="E76" s="33">
        <f t="shared" si="3"/>
        <v>1.5527914548129296E-2</v>
      </c>
      <c r="F76" s="5">
        <v>6815.91</v>
      </c>
      <c r="G76" s="35">
        <f t="shared" si="4"/>
        <v>-5.42703648235765E-3</v>
      </c>
      <c r="H76" s="5">
        <v>238.6</v>
      </c>
      <c r="I76" s="34">
        <f t="shared" si="5"/>
        <v>6.6833999820676837E-3</v>
      </c>
      <c r="J76" s="2"/>
    </row>
    <row r="77" spans="1:10" ht="17" x14ac:dyDescent="0.2">
      <c r="A77" s="28" t="s">
        <v>743</v>
      </c>
      <c r="B77" s="5">
        <v>15840.16</v>
      </c>
      <c r="C77" s="35">
        <f t="shared" si="3"/>
        <v>-1.7040664884728329E-2</v>
      </c>
      <c r="D77" s="5">
        <v>269.99</v>
      </c>
      <c r="E77" s="33">
        <f t="shared" si="3"/>
        <v>-5.3478049239812364E-3</v>
      </c>
      <c r="F77" s="5">
        <v>6779.02</v>
      </c>
      <c r="G77" s="35">
        <f t="shared" si="4"/>
        <v>3.2312299560608437E-3</v>
      </c>
      <c r="H77" s="5">
        <v>240.2</v>
      </c>
      <c r="I77" s="34">
        <f t="shared" si="5"/>
        <v>7.4658165108036911E-3</v>
      </c>
      <c r="J77" s="2"/>
    </row>
    <row r="78" spans="1:10" ht="17" x14ac:dyDescent="0.2">
      <c r="A78" s="28" t="s">
        <v>744</v>
      </c>
      <c r="B78" s="5">
        <v>15572.52</v>
      </c>
      <c r="C78" s="35">
        <f t="shared" si="3"/>
        <v>-2.6807417829051161E-3</v>
      </c>
      <c r="D78" s="5">
        <v>268.55</v>
      </c>
      <c r="E78" s="33">
        <f t="shared" si="3"/>
        <v>3.3507697776169465E-4</v>
      </c>
      <c r="F78" s="5">
        <v>6800.96</v>
      </c>
      <c r="G78" s="35">
        <f t="shared" si="4"/>
        <v>-1.5071184268830251E-2</v>
      </c>
      <c r="H78" s="5">
        <v>242</v>
      </c>
      <c r="I78" s="34">
        <f t="shared" si="5"/>
        <v>-8.2988028146955273E-3</v>
      </c>
      <c r="J78" s="2"/>
    </row>
    <row r="79" spans="1:10" ht="17" x14ac:dyDescent="0.2">
      <c r="A79" s="28" t="s">
        <v>745</v>
      </c>
      <c r="B79" s="5">
        <v>15530.83</v>
      </c>
      <c r="C79" s="35">
        <f t="shared" si="3"/>
        <v>3.4773410332444854E-3</v>
      </c>
      <c r="D79" s="5">
        <v>268.64</v>
      </c>
      <c r="E79" s="33">
        <f t="shared" si="3"/>
        <v>-6.9478446163326879E-3</v>
      </c>
      <c r="F79" s="5">
        <v>6699.23</v>
      </c>
      <c r="G79" s="35">
        <f t="shared" si="4"/>
        <v>-1.9917631590899987E-3</v>
      </c>
      <c r="H79" s="5">
        <v>240</v>
      </c>
      <c r="I79" s="34">
        <f t="shared" si="5"/>
        <v>-8.3682496705161924E-3</v>
      </c>
      <c r="J79" s="2"/>
    </row>
    <row r="80" spans="1:10" ht="17" x14ac:dyDescent="0.2">
      <c r="A80" s="28" t="s">
        <v>746</v>
      </c>
      <c r="B80" s="5">
        <v>15584.93</v>
      </c>
      <c r="C80" s="35">
        <f t="shared" si="3"/>
        <v>-7.7599337393472467E-3</v>
      </c>
      <c r="D80" s="5">
        <v>266.77999999999997</v>
      </c>
      <c r="E80" s="33">
        <f t="shared" si="3"/>
        <v>-1.1688101991790489E-2</v>
      </c>
      <c r="F80" s="5">
        <v>6685.9</v>
      </c>
      <c r="G80" s="35">
        <f t="shared" si="4"/>
        <v>0</v>
      </c>
      <c r="H80" s="5">
        <v>238</v>
      </c>
      <c r="I80" s="34">
        <f t="shared" si="5"/>
        <v>0</v>
      </c>
      <c r="J80" s="2"/>
    </row>
    <row r="81" spans="1:10" ht="17" x14ac:dyDescent="0.2">
      <c r="A81" s="28" t="s">
        <v>747</v>
      </c>
      <c r="B81" s="5">
        <v>15464.46</v>
      </c>
      <c r="C81" s="35">
        <f t="shared" si="3"/>
        <v>1.8393028628214125E-3</v>
      </c>
      <c r="D81" s="5">
        <v>263.68</v>
      </c>
      <c r="E81" s="33">
        <f t="shared" si="3"/>
        <v>4.16304578840343E-3</v>
      </c>
      <c r="F81" s="5">
        <v>6685.9</v>
      </c>
      <c r="G81" s="35">
        <f t="shared" si="4"/>
        <v>-1.3031187228223828E-2</v>
      </c>
      <c r="H81" s="5">
        <v>238</v>
      </c>
      <c r="I81" s="34">
        <f t="shared" si="5"/>
        <v>-1.1834457647003305E-2</v>
      </c>
      <c r="J81" s="2"/>
    </row>
    <row r="82" spans="1:10" ht="17" x14ac:dyDescent="0.2">
      <c r="A82" s="28" t="s">
        <v>748</v>
      </c>
      <c r="B82" s="5">
        <v>15492.93</v>
      </c>
      <c r="C82" s="35">
        <f t="shared" si="3"/>
        <v>-4.1368797658858369E-3</v>
      </c>
      <c r="D82" s="5">
        <v>264.77999999999997</v>
      </c>
      <c r="E82" s="33">
        <f t="shared" si="3"/>
        <v>-3.2911565768181106E-3</v>
      </c>
      <c r="F82" s="5">
        <v>6599.34</v>
      </c>
      <c r="G82" s="35">
        <f t="shared" si="4"/>
        <v>-6.5584772094275934E-3</v>
      </c>
      <c r="H82" s="5">
        <v>235.2</v>
      </c>
      <c r="I82" s="34">
        <f t="shared" si="5"/>
        <v>2.0202707317519497E-2</v>
      </c>
      <c r="J82" s="2"/>
    </row>
    <row r="83" spans="1:10" ht="17" x14ac:dyDescent="0.2">
      <c r="A83" s="28" t="s">
        <v>749</v>
      </c>
      <c r="B83" s="5">
        <v>15428.97</v>
      </c>
      <c r="C83" s="35">
        <f t="shared" si="3"/>
        <v>4.7496750475772842E-4</v>
      </c>
      <c r="D83" s="5">
        <v>263.91000000000003</v>
      </c>
      <c r="E83" s="33">
        <f t="shared" si="3"/>
        <v>-4.5193096686286793E-3</v>
      </c>
      <c r="F83" s="5">
        <v>6556.2</v>
      </c>
      <c r="G83" s="35">
        <f t="shared" si="4"/>
        <v>7.7382021326641848E-3</v>
      </c>
      <c r="H83" s="5">
        <v>240</v>
      </c>
      <c r="I83" s="34">
        <f t="shared" si="5"/>
        <v>-8.3682496705161924E-3</v>
      </c>
      <c r="J83" s="2"/>
    </row>
    <row r="84" spans="1:10" ht="16" x14ac:dyDescent="0.2">
      <c r="A84" s="28">
        <v>44929</v>
      </c>
      <c r="B84" s="5">
        <v>15436.3</v>
      </c>
      <c r="C84" s="35">
        <f t="shared" si="3"/>
        <v>5.6988308938556997E-3</v>
      </c>
      <c r="D84" s="5">
        <v>262.72000000000003</v>
      </c>
      <c r="E84" s="33">
        <f t="shared" si="3"/>
        <v>1.8292388082161715E-2</v>
      </c>
      <c r="F84" s="5">
        <v>6607.13</v>
      </c>
      <c r="G84" s="35">
        <f t="shared" si="4"/>
        <v>2.3160231614287596E-3</v>
      </c>
      <c r="H84" s="5">
        <v>238</v>
      </c>
      <c r="I84" s="34">
        <f t="shared" si="5"/>
        <v>-2.9852963149681777E-2</v>
      </c>
      <c r="J84" s="2"/>
    </row>
    <row r="85" spans="1:10" ht="16" x14ac:dyDescent="0.2">
      <c r="A85" s="28">
        <v>44960</v>
      </c>
      <c r="B85" s="5">
        <v>15524.52</v>
      </c>
      <c r="C85" s="35">
        <f t="shared" si="3"/>
        <v>1.258050528602439E-2</v>
      </c>
      <c r="D85" s="5">
        <v>267.57</v>
      </c>
      <c r="E85" s="33">
        <f t="shared" si="3"/>
        <v>5.590354451795676E-3</v>
      </c>
      <c r="F85" s="5">
        <v>6622.45</v>
      </c>
      <c r="G85" s="35">
        <f t="shared" si="4"/>
        <v>4.9586554801575033E-3</v>
      </c>
      <c r="H85" s="5">
        <v>231</v>
      </c>
      <c r="I85" s="34">
        <f t="shared" si="5"/>
        <v>1.2903404835908461E-2</v>
      </c>
      <c r="J85" s="2"/>
    </row>
    <row r="86" spans="1:10" ht="16" x14ac:dyDescent="0.2">
      <c r="A86" s="28">
        <v>44988</v>
      </c>
      <c r="B86" s="5">
        <v>15721.06</v>
      </c>
      <c r="C86" s="35">
        <f t="shared" si="3"/>
        <v>-1.7010769522727287E-3</v>
      </c>
      <c r="D86" s="5">
        <v>269.07</v>
      </c>
      <c r="E86" s="33">
        <f t="shared" si="3"/>
        <v>5.8179556744315519E-3</v>
      </c>
      <c r="F86" s="5">
        <v>6655.37</v>
      </c>
      <c r="G86" s="35">
        <f t="shared" si="4"/>
        <v>2.3637142763224261E-3</v>
      </c>
      <c r="H86" s="5">
        <v>234</v>
      </c>
      <c r="I86" s="34">
        <f t="shared" si="5"/>
        <v>-8.5837436913918097E-3</v>
      </c>
      <c r="J86" s="2"/>
    </row>
    <row r="87" spans="1:10" ht="16" x14ac:dyDescent="0.2">
      <c r="A87" s="28">
        <v>45080</v>
      </c>
      <c r="B87" s="5">
        <v>15694.34</v>
      </c>
      <c r="C87" s="35">
        <f t="shared" si="3"/>
        <v>-1.6402066721292741E-2</v>
      </c>
      <c r="D87" s="5">
        <v>270.64</v>
      </c>
      <c r="E87" s="33">
        <f t="shared" si="3"/>
        <v>-1.305409317958528E-2</v>
      </c>
      <c r="F87" s="5">
        <v>6671.12</v>
      </c>
      <c r="G87" s="35">
        <f t="shared" si="4"/>
        <v>5.0836517920220814E-3</v>
      </c>
      <c r="H87" s="5">
        <v>232</v>
      </c>
      <c r="I87" s="34">
        <f t="shared" si="5"/>
        <v>8.6169759748155883E-4</v>
      </c>
      <c r="J87" s="2"/>
    </row>
    <row r="88" spans="1:10" ht="16" x14ac:dyDescent="0.2">
      <c r="A88" s="28">
        <v>45110</v>
      </c>
      <c r="B88" s="5">
        <v>15439.02</v>
      </c>
      <c r="C88" s="35">
        <f t="shared" si="3"/>
        <v>1.0492343513490709E-4</v>
      </c>
      <c r="D88" s="5">
        <v>267.13</v>
      </c>
      <c r="E88" s="33">
        <f t="shared" si="3"/>
        <v>-6.7610970095772771E-3</v>
      </c>
      <c r="F88" s="5">
        <v>6705.12</v>
      </c>
      <c r="G88" s="35">
        <f t="shared" si="4"/>
        <v>9.4956929934575385E-4</v>
      </c>
      <c r="H88" s="5">
        <v>232.2</v>
      </c>
      <c r="I88" s="34">
        <f t="shared" si="5"/>
        <v>-9.5197603405958731E-3</v>
      </c>
      <c r="J88" s="2"/>
    </row>
    <row r="89" spans="1:10" ht="16" x14ac:dyDescent="0.2">
      <c r="A89" s="28">
        <v>45141</v>
      </c>
      <c r="B89" s="5">
        <v>15440.64</v>
      </c>
      <c r="C89" s="35">
        <f t="shared" si="3"/>
        <v>-1.9610568210241652E-2</v>
      </c>
      <c r="D89" s="5">
        <v>265.33</v>
      </c>
      <c r="E89" s="33">
        <f t="shared" si="3"/>
        <v>-1.4043042376286508E-2</v>
      </c>
      <c r="F89" s="5">
        <v>6711.49</v>
      </c>
      <c r="G89" s="35">
        <f t="shared" si="4"/>
        <v>-1.5347773928967356E-2</v>
      </c>
      <c r="H89" s="5">
        <v>230</v>
      </c>
      <c r="I89" s="34">
        <f t="shared" si="5"/>
        <v>0</v>
      </c>
      <c r="J89" s="2"/>
    </row>
    <row r="90" spans="1:10" ht="16" x14ac:dyDescent="0.2">
      <c r="A90" s="28">
        <v>45172</v>
      </c>
      <c r="B90" s="5">
        <v>15140.79</v>
      </c>
      <c r="C90" s="35">
        <f t="shared" si="3"/>
        <v>-1.6421893685587108E-2</v>
      </c>
      <c r="D90" s="5">
        <v>261.63</v>
      </c>
      <c r="E90" s="33">
        <f t="shared" si="3"/>
        <v>1.5277091158250045E-3</v>
      </c>
      <c r="F90" s="5">
        <v>6609.27</v>
      </c>
      <c r="G90" s="35">
        <f t="shared" si="4"/>
        <v>-2.9380700951637806E-3</v>
      </c>
      <c r="H90" s="5">
        <v>230</v>
      </c>
      <c r="I90" s="34">
        <f t="shared" si="5"/>
        <v>-1.6659745241175195E-2</v>
      </c>
      <c r="J90" s="2"/>
    </row>
    <row r="91" spans="1:10" ht="16" x14ac:dyDescent="0.2">
      <c r="A91" s="28">
        <v>45202</v>
      </c>
      <c r="B91" s="5">
        <v>14894.18</v>
      </c>
      <c r="C91" s="35">
        <f t="shared" si="3"/>
        <v>-8.7536868061235396E-3</v>
      </c>
      <c r="D91" s="5">
        <v>262.02999999999997</v>
      </c>
      <c r="E91" s="33">
        <f t="shared" si="3"/>
        <v>3.9991674103214692E-3</v>
      </c>
      <c r="F91" s="5">
        <v>6589.88</v>
      </c>
      <c r="G91" s="35">
        <f t="shared" si="4"/>
        <v>-6.9177767230321763E-3</v>
      </c>
      <c r="H91" s="5">
        <v>226.2</v>
      </c>
      <c r="I91" s="34">
        <f t="shared" si="5"/>
        <v>4.4111231649761606E-3</v>
      </c>
      <c r="J91" s="2"/>
    </row>
    <row r="92" spans="1:10" ht="17" x14ac:dyDescent="0.2">
      <c r="A92" s="28" t="s">
        <v>750</v>
      </c>
      <c r="B92" s="5">
        <v>14764.37</v>
      </c>
      <c r="C92" s="35">
        <f t="shared" si="3"/>
        <v>1.2142552648965577E-2</v>
      </c>
      <c r="D92" s="5">
        <v>263.08</v>
      </c>
      <c r="E92" s="33">
        <f t="shared" si="3"/>
        <v>1.0662129815823818E-2</v>
      </c>
      <c r="F92" s="5">
        <v>6544.45</v>
      </c>
      <c r="G92" s="35">
        <f t="shared" si="4"/>
        <v>-2.3362102806782303E-2</v>
      </c>
      <c r="H92" s="5">
        <v>227.2</v>
      </c>
      <c r="I92" s="34">
        <f t="shared" si="5"/>
        <v>-3.6758957030495587E-2</v>
      </c>
      <c r="J92" s="2"/>
    </row>
    <row r="93" spans="1:10" ht="17" x14ac:dyDescent="0.2">
      <c r="A93" s="28" t="s">
        <v>751</v>
      </c>
      <c r="B93" s="5">
        <v>14944.74</v>
      </c>
      <c r="C93" s="35">
        <f t="shared" si="3"/>
        <v>-1.9062774428331153E-2</v>
      </c>
      <c r="D93" s="5">
        <v>265.89999999999998</v>
      </c>
      <c r="E93" s="33">
        <f t="shared" si="3"/>
        <v>1.6533898250248313E-3</v>
      </c>
      <c r="F93" s="5">
        <v>6393.33</v>
      </c>
      <c r="G93" s="35">
        <f t="shared" si="4"/>
        <v>1.1317885284947593E-2</v>
      </c>
      <c r="H93" s="5">
        <v>219</v>
      </c>
      <c r="I93" s="34">
        <f t="shared" si="5"/>
        <v>2.2574322038538597E-2</v>
      </c>
      <c r="J93" s="2"/>
    </row>
    <row r="94" spans="1:10" ht="17" x14ac:dyDescent="0.2">
      <c r="A94" s="28" t="s">
        <v>752</v>
      </c>
      <c r="B94" s="5">
        <v>14662.55</v>
      </c>
      <c r="C94" s="35">
        <f t="shared" si="3"/>
        <v>1.1421612198725839E-2</v>
      </c>
      <c r="D94" s="5">
        <v>266.33999999999997</v>
      </c>
      <c r="E94" s="33">
        <f t="shared" si="3"/>
        <v>1.5757156771727843E-2</v>
      </c>
      <c r="F94" s="5">
        <v>6466.1</v>
      </c>
      <c r="G94" s="35">
        <f t="shared" si="4"/>
        <v>-9.5082609678343033E-3</v>
      </c>
      <c r="H94" s="5">
        <v>224</v>
      </c>
      <c r="I94" s="34">
        <f t="shared" si="5"/>
        <v>-4.1008023727377108E-2</v>
      </c>
      <c r="J94" s="2"/>
    </row>
    <row r="95" spans="1:10" ht="17" x14ac:dyDescent="0.2">
      <c r="A95" s="28" t="s">
        <v>753</v>
      </c>
      <c r="B95" s="5">
        <v>14830.98</v>
      </c>
      <c r="C95" s="35">
        <f t="shared" si="3"/>
        <v>-1.5761778128087656E-2</v>
      </c>
      <c r="D95" s="5">
        <v>270.57</v>
      </c>
      <c r="E95" s="33">
        <f t="shared" si="3"/>
        <v>-1.253340318323648E-2</v>
      </c>
      <c r="F95" s="5">
        <v>6404.91</v>
      </c>
      <c r="G95" s="35">
        <f t="shared" si="4"/>
        <v>1.0067947187106796E-2</v>
      </c>
      <c r="H95" s="5">
        <v>215</v>
      </c>
      <c r="I95" s="34">
        <f t="shared" si="5"/>
        <v>3.6533743332456403E-2</v>
      </c>
      <c r="J95" s="2"/>
    </row>
    <row r="96" spans="1:10" ht="17" x14ac:dyDescent="0.2">
      <c r="A96" s="28" t="s">
        <v>754</v>
      </c>
      <c r="B96" s="5">
        <v>14599.05</v>
      </c>
      <c r="C96" s="35">
        <f t="shared" si="3"/>
        <v>1.2162829609696502E-2</v>
      </c>
      <c r="D96" s="5">
        <v>267.2</v>
      </c>
      <c r="E96" s="33">
        <f t="shared" si="3"/>
        <v>1.3161509095150237E-2</v>
      </c>
      <c r="F96" s="5">
        <v>6469.72</v>
      </c>
      <c r="G96" s="35">
        <f t="shared" si="4"/>
        <v>-2.8945730750074006E-3</v>
      </c>
      <c r="H96" s="5">
        <v>223</v>
      </c>
      <c r="I96" s="34">
        <f t="shared" si="5"/>
        <v>-4.4943895878395423E-3</v>
      </c>
      <c r="J96" s="2"/>
    </row>
    <row r="97" spans="1:10" ht="17" x14ac:dyDescent="0.2">
      <c r="A97" s="28" t="s">
        <v>755</v>
      </c>
      <c r="B97" s="5">
        <v>14777.7</v>
      </c>
      <c r="C97" s="35">
        <f t="shared" si="3"/>
        <v>1.3993807775412037E-2</v>
      </c>
      <c r="D97" s="5">
        <v>270.74</v>
      </c>
      <c r="E97" s="33">
        <f t="shared" si="3"/>
        <v>-1.9595162938790267E-3</v>
      </c>
      <c r="F97" s="5">
        <v>6451.02</v>
      </c>
      <c r="G97" s="35">
        <f t="shared" si="4"/>
        <v>1.2283533370849753E-2</v>
      </c>
      <c r="H97" s="5">
        <v>222</v>
      </c>
      <c r="I97" s="34">
        <f t="shared" si="5"/>
        <v>1.0752791776261539E-2</v>
      </c>
      <c r="J97" s="2"/>
    </row>
    <row r="98" spans="1:10" ht="17" x14ac:dyDescent="0.2">
      <c r="A98" s="28" t="s">
        <v>756</v>
      </c>
      <c r="B98" s="5">
        <v>14985.95</v>
      </c>
      <c r="C98" s="35">
        <f t="shared" si="3"/>
        <v>-1.647494139855965E-2</v>
      </c>
      <c r="D98" s="5">
        <v>270.20999999999998</v>
      </c>
      <c r="E98" s="33">
        <f t="shared" si="3"/>
        <v>-8.6976462665262488E-3</v>
      </c>
      <c r="F98" s="5">
        <v>6530.75</v>
      </c>
      <c r="G98" s="35">
        <f t="shared" si="4"/>
        <v>2.3736305804842317E-3</v>
      </c>
      <c r="H98" s="5">
        <v>224.4</v>
      </c>
      <c r="I98" s="34">
        <f t="shared" si="5"/>
        <v>1.1519843832862087E-2</v>
      </c>
      <c r="J98" s="2"/>
    </row>
    <row r="99" spans="1:10" ht="17" x14ac:dyDescent="0.2">
      <c r="A99" s="28" t="s">
        <v>757</v>
      </c>
      <c r="B99" s="5">
        <v>14741.08</v>
      </c>
      <c r="C99" s="35">
        <f t="shared" si="3"/>
        <v>-3.2656030053548335E-3</v>
      </c>
      <c r="D99" s="5">
        <v>267.87</v>
      </c>
      <c r="E99" s="33">
        <f t="shared" si="3"/>
        <v>6.5117720656830969E-3</v>
      </c>
      <c r="F99" s="5">
        <v>6546.27</v>
      </c>
      <c r="G99" s="35">
        <f t="shared" si="4"/>
        <v>-1.514986190917611E-3</v>
      </c>
      <c r="H99" s="5">
        <v>227</v>
      </c>
      <c r="I99" s="34">
        <f t="shared" si="5"/>
        <v>-1.7778246021284083E-2</v>
      </c>
      <c r="J99" s="2"/>
    </row>
    <row r="100" spans="1:10" ht="17" x14ac:dyDescent="0.2">
      <c r="A100" s="28" t="s">
        <v>758</v>
      </c>
      <c r="B100" s="5">
        <v>14693.02</v>
      </c>
      <c r="C100" s="35">
        <f t="shared" si="3"/>
        <v>4.4513799246974628E-3</v>
      </c>
      <c r="D100" s="5">
        <v>269.62</v>
      </c>
      <c r="E100" s="33">
        <f t="shared" si="3"/>
        <v>6.3222319837654695E-3</v>
      </c>
      <c r="F100" s="5">
        <v>6536.36</v>
      </c>
      <c r="G100" s="35">
        <f t="shared" si="4"/>
        <v>1.0017947272034533E-2</v>
      </c>
      <c r="H100" s="5">
        <v>223</v>
      </c>
      <c r="I100" s="34">
        <f t="shared" si="5"/>
        <v>9.8171248054166327E-3</v>
      </c>
      <c r="J100" s="2"/>
    </row>
    <row r="101" spans="1:10" ht="17" x14ac:dyDescent="0.2">
      <c r="A101" s="28" t="s">
        <v>759</v>
      </c>
      <c r="B101" s="5">
        <v>14758.57</v>
      </c>
      <c r="C101" s="35">
        <f t="shared" si="3"/>
        <v>9.191584611098591E-3</v>
      </c>
      <c r="D101" s="5">
        <v>271.33</v>
      </c>
      <c r="E101" s="33">
        <f t="shared" si="3"/>
        <v>9.2082019752464106E-3</v>
      </c>
      <c r="F101" s="5">
        <v>6602.17</v>
      </c>
      <c r="G101" s="35">
        <f t="shared" si="4"/>
        <v>-1.0820478126625233E-3</v>
      </c>
      <c r="H101" s="5">
        <v>225.2</v>
      </c>
      <c r="I101" s="34">
        <f t="shared" si="5"/>
        <v>3.5461030067507338E-3</v>
      </c>
      <c r="J101" s="2"/>
    </row>
    <row r="102" spans="1:10" ht="17" x14ac:dyDescent="0.2">
      <c r="A102" s="28" t="s">
        <v>760</v>
      </c>
      <c r="B102" s="5">
        <v>14894.85</v>
      </c>
      <c r="C102" s="35">
        <f t="shared" si="3"/>
        <v>3.6523050095347287E-3</v>
      </c>
      <c r="D102" s="5">
        <v>273.83999999999997</v>
      </c>
      <c r="E102" s="33">
        <f t="shared" si="3"/>
        <v>7.3132454965101346E-3</v>
      </c>
      <c r="F102" s="5">
        <v>6595.03</v>
      </c>
      <c r="G102" s="35">
        <f t="shared" si="4"/>
        <v>1.230472841635688E-3</v>
      </c>
      <c r="H102" s="5">
        <v>226</v>
      </c>
      <c r="I102" s="34">
        <f t="shared" si="5"/>
        <v>-1.0676257991342197E-2</v>
      </c>
      <c r="J102" s="2"/>
    </row>
    <row r="103" spans="1:10" ht="17" x14ac:dyDescent="0.2">
      <c r="A103" s="28" t="s">
        <v>761</v>
      </c>
      <c r="B103" s="5">
        <v>14949.35</v>
      </c>
      <c r="C103" s="35">
        <f t="shared" si="3"/>
        <v>1.1612420591609052E-2</v>
      </c>
      <c r="D103" s="5">
        <v>275.85000000000002</v>
      </c>
      <c r="E103" s="33">
        <f t="shared" si="3"/>
        <v>5.747453873736319E-3</v>
      </c>
      <c r="F103" s="5">
        <v>6603.15</v>
      </c>
      <c r="G103" s="35">
        <f t="shared" si="4"/>
        <v>4.204290270752864E-3</v>
      </c>
      <c r="H103" s="5">
        <v>223.6</v>
      </c>
      <c r="I103" s="34">
        <f t="shared" si="5"/>
        <v>-2.0787011464443061E-2</v>
      </c>
      <c r="J103" s="2"/>
    </row>
    <row r="104" spans="1:10" ht="17" x14ac:dyDescent="0.2">
      <c r="A104" s="28" t="s">
        <v>762</v>
      </c>
      <c r="B104" s="5">
        <v>15123.96</v>
      </c>
      <c r="C104" s="35">
        <f t="shared" si="3"/>
        <v>5.0540016661635434E-3</v>
      </c>
      <c r="D104" s="5">
        <v>277.44</v>
      </c>
      <c r="E104" s="33">
        <f t="shared" si="3"/>
        <v>1.2607389599246233E-3</v>
      </c>
      <c r="F104" s="5">
        <v>6630.97</v>
      </c>
      <c r="G104" s="35">
        <f t="shared" si="4"/>
        <v>2.0759710130846543E-3</v>
      </c>
      <c r="H104" s="5">
        <v>219</v>
      </c>
      <c r="I104" s="34">
        <f t="shared" si="5"/>
        <v>2.2574322038538597E-2</v>
      </c>
      <c r="J104" s="2"/>
    </row>
    <row r="105" spans="1:10" ht="17" x14ac:dyDescent="0.2">
      <c r="A105" s="28" t="s">
        <v>763</v>
      </c>
      <c r="B105" s="5">
        <v>15200.59</v>
      </c>
      <c r="C105" s="35">
        <f t="shared" si="3"/>
        <v>1.1402717128522255E-2</v>
      </c>
      <c r="D105" s="5">
        <v>277.79000000000002</v>
      </c>
      <c r="E105" s="33">
        <f t="shared" si="3"/>
        <v>6.5303425471014975E-3</v>
      </c>
      <c r="F105" s="5">
        <v>6644.75</v>
      </c>
      <c r="G105" s="35">
        <f t="shared" si="4"/>
        <v>-2.2074124264600314E-2</v>
      </c>
      <c r="H105" s="5">
        <v>224</v>
      </c>
      <c r="I105" s="34">
        <f t="shared" si="5"/>
        <v>0</v>
      </c>
      <c r="J105" s="2"/>
    </row>
    <row r="106" spans="1:10" ht="17" x14ac:dyDescent="0.2">
      <c r="A106" s="28" t="s">
        <v>764</v>
      </c>
      <c r="B106" s="5">
        <v>15374.91</v>
      </c>
      <c r="C106" s="35">
        <f t="shared" si="3"/>
        <v>7.3124288581070118E-3</v>
      </c>
      <c r="D106" s="5">
        <v>279.61</v>
      </c>
      <c r="E106" s="33">
        <f t="shared" si="3"/>
        <v>9.0076265471532579E-3</v>
      </c>
      <c r="F106" s="5">
        <v>6499.68</v>
      </c>
      <c r="G106" s="35">
        <f t="shared" si="4"/>
        <v>4.6524669731109469E-3</v>
      </c>
      <c r="H106" s="5">
        <v>224</v>
      </c>
      <c r="I106" s="34">
        <f t="shared" si="5"/>
        <v>8.888947417246662E-3</v>
      </c>
      <c r="J106" s="2"/>
    </row>
    <row r="107" spans="1:10" ht="16" x14ac:dyDescent="0.2">
      <c r="A107" s="28">
        <v>44989</v>
      </c>
      <c r="B107" s="5">
        <v>15487.75</v>
      </c>
      <c r="C107" s="35">
        <f t="shared" si="3"/>
        <v>-7.3644630367688535E-3</v>
      </c>
      <c r="D107" s="5">
        <v>282.14</v>
      </c>
      <c r="E107" s="33">
        <f t="shared" si="3"/>
        <v>4.9608448627314061E-4</v>
      </c>
      <c r="F107" s="5">
        <v>6529.99</v>
      </c>
      <c r="G107" s="35">
        <f t="shared" si="4"/>
        <v>-8.9140516867907138E-3</v>
      </c>
      <c r="H107" s="5">
        <v>226</v>
      </c>
      <c r="I107" s="34">
        <f t="shared" si="5"/>
        <v>0</v>
      </c>
      <c r="J107" s="2"/>
    </row>
    <row r="108" spans="1:10" ht="16" x14ac:dyDescent="0.2">
      <c r="A108" s="28">
        <v>45020</v>
      </c>
      <c r="B108" s="5">
        <v>15374.11</v>
      </c>
      <c r="C108" s="35">
        <f t="shared" si="3"/>
        <v>-3.8058224337511604E-4</v>
      </c>
      <c r="D108" s="5">
        <v>282.27999999999997</v>
      </c>
      <c r="E108" s="33">
        <f t="shared" si="3"/>
        <v>-9.2149572354482956E-4</v>
      </c>
      <c r="F108" s="5">
        <v>6472.04</v>
      </c>
      <c r="G108" s="35">
        <f t="shared" si="4"/>
        <v>2.5415601754090744E-3</v>
      </c>
      <c r="H108" s="5">
        <v>226</v>
      </c>
      <c r="I108" s="34">
        <f t="shared" si="5"/>
        <v>-1.3363227812167366E-2</v>
      </c>
      <c r="J108" s="2"/>
    </row>
    <row r="109" spans="1:10" ht="16" x14ac:dyDescent="0.2">
      <c r="A109" s="28">
        <v>45050</v>
      </c>
      <c r="B109" s="5">
        <v>15368.26</v>
      </c>
      <c r="C109" s="35">
        <f t="shared" si="3"/>
        <v>7.0705191255981958E-4</v>
      </c>
      <c r="D109" s="5">
        <v>282.02</v>
      </c>
      <c r="E109" s="33">
        <f t="shared" si="3"/>
        <v>3.0801390941066487E-3</v>
      </c>
      <c r="F109" s="5">
        <v>6488.51</v>
      </c>
      <c r="G109" s="35">
        <f t="shared" si="4"/>
        <v>0</v>
      </c>
      <c r="H109" s="5">
        <v>223</v>
      </c>
      <c r="I109" s="34">
        <f t="shared" si="5"/>
        <v>0</v>
      </c>
      <c r="J109" s="2"/>
    </row>
    <row r="110" spans="1:10" ht="16" x14ac:dyDescent="0.2">
      <c r="A110" s="28">
        <v>45081</v>
      </c>
      <c r="B110" s="5">
        <v>15379.13</v>
      </c>
      <c r="C110" s="35">
        <f t="shared" si="3"/>
        <v>3.1194933093576793E-3</v>
      </c>
      <c r="D110" s="5">
        <v>282.89</v>
      </c>
      <c r="E110" s="33">
        <f t="shared" si="3"/>
        <v>3.1411605759759098E-3</v>
      </c>
      <c r="F110" s="5">
        <v>6488.51</v>
      </c>
      <c r="G110" s="35">
        <f t="shared" si="4"/>
        <v>0</v>
      </c>
      <c r="H110" s="5">
        <v>223</v>
      </c>
      <c r="I110" s="34">
        <f t="shared" si="5"/>
        <v>0</v>
      </c>
      <c r="J110" s="2"/>
    </row>
    <row r="111" spans="1:10" ht="16" x14ac:dyDescent="0.2">
      <c r="A111" s="28">
        <v>45203</v>
      </c>
      <c r="B111" s="5">
        <v>15427.18</v>
      </c>
      <c r="C111" s="35">
        <f t="shared" si="3"/>
        <v>6.0579025319018598E-3</v>
      </c>
      <c r="D111" s="5">
        <v>283.77999999999997</v>
      </c>
      <c r="E111" s="33">
        <f t="shared" si="3"/>
        <v>2.4636622463729552E-3</v>
      </c>
      <c r="F111" s="5">
        <v>6488.51</v>
      </c>
      <c r="G111" s="35">
        <f t="shared" si="4"/>
        <v>-1.3695104136619562E-3</v>
      </c>
      <c r="H111" s="5">
        <v>223</v>
      </c>
      <c r="I111" s="34">
        <f t="shared" si="5"/>
        <v>-3.0967866255011245E-2</v>
      </c>
      <c r="J111" s="2"/>
    </row>
    <row r="112" spans="1:10" ht="16" x14ac:dyDescent="0.2">
      <c r="A112" s="28">
        <v>45234</v>
      </c>
      <c r="B112" s="5">
        <v>15520.92</v>
      </c>
      <c r="C112" s="35">
        <f t="shared" si="3"/>
        <v>-1.288769223421582E-3</v>
      </c>
      <c r="D112" s="5">
        <v>284.48</v>
      </c>
      <c r="E112" s="33">
        <f t="shared" si="3"/>
        <v>2.8783058939145789E-3</v>
      </c>
      <c r="F112" s="5">
        <v>6479.63</v>
      </c>
      <c r="G112" s="35">
        <f t="shared" si="4"/>
        <v>-1.5769499871929327E-3</v>
      </c>
      <c r="H112" s="5">
        <v>216.2</v>
      </c>
      <c r="I112" s="34">
        <f t="shared" si="5"/>
        <v>-1.8674679025225238E-2</v>
      </c>
      <c r="J112" s="2"/>
    </row>
    <row r="113" spans="1:10" ht="16" x14ac:dyDescent="0.2">
      <c r="A113" s="28">
        <v>45264</v>
      </c>
      <c r="B113" s="5">
        <v>15500.93</v>
      </c>
      <c r="C113" s="35">
        <f t="shared" si="3"/>
        <v>8.3490624656210599E-3</v>
      </c>
      <c r="D113" s="5">
        <v>285.3</v>
      </c>
      <c r="E113" s="33">
        <f t="shared" si="3"/>
        <v>1.3127615096645506E-2</v>
      </c>
      <c r="F113" s="5">
        <v>6469.42</v>
      </c>
      <c r="G113" s="35">
        <f t="shared" si="4"/>
        <v>-3.1815383203568359E-3</v>
      </c>
      <c r="H113" s="5">
        <v>212.2</v>
      </c>
      <c r="I113" s="34">
        <f t="shared" si="5"/>
        <v>2.8235312876070395E-3</v>
      </c>
      <c r="J113" s="2"/>
    </row>
    <row r="114" spans="1:10" ht="17" x14ac:dyDescent="0.2">
      <c r="A114" s="28" t="s">
        <v>765</v>
      </c>
      <c r="B114" s="5">
        <v>15630.89</v>
      </c>
      <c r="C114" s="35">
        <f t="shared" si="3"/>
        <v>-1.8640742805029475E-3</v>
      </c>
      <c r="D114" s="5">
        <v>289.07</v>
      </c>
      <c r="E114" s="33">
        <f t="shared" si="3"/>
        <v>-3.1139175063454871E-4</v>
      </c>
      <c r="F114" s="5">
        <v>6448.87</v>
      </c>
      <c r="G114" s="35">
        <f t="shared" si="4"/>
        <v>5.1102983584421224E-3</v>
      </c>
      <c r="H114" s="5">
        <v>212.8</v>
      </c>
      <c r="I114" s="34">
        <f t="shared" si="5"/>
        <v>8.4230727291085827E-3</v>
      </c>
      <c r="J114" s="2"/>
    </row>
    <row r="115" spans="1:10" ht="17" x14ac:dyDescent="0.2">
      <c r="A115" s="28" t="s">
        <v>766</v>
      </c>
      <c r="B115" s="5">
        <v>15601.78</v>
      </c>
      <c r="C115" s="35">
        <f t="shared" si="3"/>
        <v>4.2571055385725032E-3</v>
      </c>
      <c r="D115" s="5">
        <v>288.98</v>
      </c>
      <c r="E115" s="33">
        <f t="shared" si="3"/>
        <v>1.1412960134888905E-3</v>
      </c>
      <c r="F115" s="5">
        <v>6481.91</v>
      </c>
      <c r="G115" s="35">
        <f t="shared" si="4"/>
        <v>3.6511987021885517E-3</v>
      </c>
      <c r="H115" s="5">
        <v>214.6</v>
      </c>
      <c r="I115" s="34">
        <f t="shared" si="5"/>
        <v>2.3031879438777381E-2</v>
      </c>
      <c r="J115" s="2"/>
    </row>
    <row r="116" spans="1:10" ht="17" x14ac:dyDescent="0.2">
      <c r="A116" s="28" t="s">
        <v>767</v>
      </c>
      <c r="B116" s="5">
        <v>15668.34</v>
      </c>
      <c r="C116" s="35">
        <f t="shared" si="3"/>
        <v>1.0601755832215787E-3</v>
      </c>
      <c r="D116" s="5">
        <v>289.31</v>
      </c>
      <c r="E116" s="33">
        <f t="shared" si="3"/>
        <v>5.5151634056107568E-3</v>
      </c>
      <c r="F116" s="5">
        <v>6505.62</v>
      </c>
      <c r="G116" s="35">
        <f t="shared" si="4"/>
        <v>-6.3067175672024689E-3</v>
      </c>
      <c r="H116" s="5">
        <v>219.6</v>
      </c>
      <c r="I116" s="34">
        <f t="shared" si="5"/>
        <v>-1.1910356094915642E-2</v>
      </c>
      <c r="J116" s="2"/>
    </row>
    <row r="117" spans="1:10" ht="17" x14ac:dyDescent="0.2">
      <c r="A117" s="28" t="s">
        <v>768</v>
      </c>
      <c r="B117" s="5">
        <v>15684.96</v>
      </c>
      <c r="C117" s="35">
        <f t="shared" si="3"/>
        <v>-2.0000912898812118E-3</v>
      </c>
      <c r="D117" s="5">
        <v>290.91000000000003</v>
      </c>
      <c r="E117" s="33">
        <f t="shared" si="3"/>
        <v>1.2367310655978514E-3</v>
      </c>
      <c r="F117" s="5">
        <v>6464.72</v>
      </c>
      <c r="G117" s="35">
        <f t="shared" si="4"/>
        <v>-2.8456219966308538E-3</v>
      </c>
      <c r="H117" s="5">
        <v>217</v>
      </c>
      <c r="I117" s="34">
        <f t="shared" si="5"/>
        <v>1.2820688429060922E-2</v>
      </c>
      <c r="J117" s="2"/>
    </row>
    <row r="118" spans="1:10" ht="17" x14ac:dyDescent="0.2">
      <c r="A118" s="28" t="s">
        <v>769</v>
      </c>
      <c r="B118" s="5">
        <v>15653.62</v>
      </c>
      <c r="C118" s="35">
        <f t="shared" si="3"/>
        <v>-4.525474035979471E-3</v>
      </c>
      <c r="D118" s="5">
        <v>291.27</v>
      </c>
      <c r="E118" s="33">
        <f t="shared" si="3"/>
        <v>-9.2740487867004617E-4</v>
      </c>
      <c r="F118" s="5">
        <v>6446.35</v>
      </c>
      <c r="G118" s="35">
        <f t="shared" si="4"/>
        <v>1.1427779166348628E-2</v>
      </c>
      <c r="H118" s="5">
        <v>219.8</v>
      </c>
      <c r="I118" s="34">
        <f t="shared" si="5"/>
        <v>-1.1899453909740565E-2</v>
      </c>
      <c r="J118" s="2"/>
    </row>
    <row r="119" spans="1:10" ht="17" x14ac:dyDescent="0.2">
      <c r="A119" s="28" t="s">
        <v>770</v>
      </c>
      <c r="B119" s="5">
        <v>15582.94</v>
      </c>
      <c r="C119" s="35">
        <f t="shared" si="3"/>
        <v>-2.5736581419089077E-4</v>
      </c>
      <c r="D119" s="5">
        <v>291</v>
      </c>
      <c r="E119" s="33">
        <f t="shared" si="3"/>
        <v>3.6359934408327632E-3</v>
      </c>
      <c r="F119" s="5">
        <v>6520.44</v>
      </c>
      <c r="G119" s="35">
        <f t="shared" si="4"/>
        <v>0</v>
      </c>
      <c r="H119" s="5">
        <v>217.2</v>
      </c>
      <c r="I119" s="34">
        <f t="shared" si="5"/>
        <v>0</v>
      </c>
      <c r="J119" s="2"/>
    </row>
    <row r="120" spans="1:10" ht="17" x14ac:dyDescent="0.2">
      <c r="A120" s="28" t="s">
        <v>771</v>
      </c>
      <c r="B120" s="5">
        <v>15578.93</v>
      </c>
      <c r="C120" s="35">
        <f t="shared" si="3"/>
        <v>1.781589689866081E-3</v>
      </c>
      <c r="D120" s="5">
        <v>292.06</v>
      </c>
      <c r="E120" s="33">
        <f t="shared" si="3"/>
        <v>3.8957094001705883E-3</v>
      </c>
      <c r="F120" s="5">
        <v>6520.44</v>
      </c>
      <c r="G120" s="35">
        <f t="shared" si="4"/>
        <v>1.1882306033877299E-2</v>
      </c>
      <c r="H120" s="5">
        <v>217.2</v>
      </c>
      <c r="I120" s="34">
        <f t="shared" si="5"/>
        <v>1.7344113457972377E-2</v>
      </c>
      <c r="J120" s="2"/>
    </row>
    <row r="121" spans="1:10" ht="17" x14ac:dyDescent="0.2">
      <c r="A121" s="28" t="s">
        <v>772</v>
      </c>
      <c r="B121" s="5">
        <v>15606.71</v>
      </c>
      <c r="C121" s="35">
        <f t="shared" si="3"/>
        <v>-1.5704430958185966E-2</v>
      </c>
      <c r="D121" s="5">
        <v>293.2</v>
      </c>
      <c r="E121" s="33">
        <f t="shared" si="3"/>
        <v>-5.7806594930385202E-3</v>
      </c>
      <c r="F121" s="5">
        <v>6598.38</v>
      </c>
      <c r="G121" s="35">
        <f t="shared" si="4"/>
        <v>-7.565323285660952E-4</v>
      </c>
      <c r="H121" s="5">
        <v>221</v>
      </c>
      <c r="I121" s="34">
        <f t="shared" si="5"/>
        <v>-4.535155165390492E-3</v>
      </c>
      <c r="J121" s="2"/>
    </row>
    <row r="122" spans="1:10" ht="17" x14ac:dyDescent="0.2">
      <c r="A122" s="28" t="s">
        <v>773</v>
      </c>
      <c r="B122" s="5">
        <v>15363.53</v>
      </c>
      <c r="C122" s="35">
        <f t="shared" si="3"/>
        <v>-8.8225934957595342E-3</v>
      </c>
      <c r="D122" s="5">
        <v>291.51</v>
      </c>
      <c r="E122" s="33">
        <f t="shared" si="3"/>
        <v>-6.021316384354769E-3</v>
      </c>
      <c r="F122" s="5">
        <v>6593.39</v>
      </c>
      <c r="G122" s="35">
        <f t="shared" si="4"/>
        <v>-8.093769985975996E-3</v>
      </c>
      <c r="H122" s="5">
        <v>220</v>
      </c>
      <c r="I122" s="34">
        <f t="shared" si="5"/>
        <v>-3.6429912785012064E-3</v>
      </c>
      <c r="J122" s="2"/>
    </row>
    <row r="123" spans="1:10" ht="17" x14ac:dyDescent="0.2">
      <c r="A123" s="28" t="s">
        <v>774</v>
      </c>
      <c r="B123" s="5">
        <v>15228.58</v>
      </c>
      <c r="C123" s="35">
        <f t="shared" si="3"/>
        <v>1.3246021653968043E-2</v>
      </c>
      <c r="D123" s="5">
        <v>289.76</v>
      </c>
      <c r="E123" s="33">
        <f t="shared" si="3"/>
        <v>1.6972758931839138E-2</v>
      </c>
      <c r="F123" s="5">
        <v>6540.24</v>
      </c>
      <c r="G123" s="35">
        <f t="shared" si="4"/>
        <v>6.6199974769869385E-3</v>
      </c>
      <c r="H123" s="5">
        <v>219.2</v>
      </c>
      <c r="I123" s="34">
        <f t="shared" si="5"/>
        <v>-9.1282525735980613E-4</v>
      </c>
      <c r="J123" s="2"/>
    </row>
    <row r="124" spans="1:10" ht="17" x14ac:dyDescent="0.2">
      <c r="A124" s="28" t="s">
        <v>775</v>
      </c>
      <c r="B124" s="5">
        <v>15431.64</v>
      </c>
      <c r="C124" s="35">
        <f t="shared" si="3"/>
        <v>7.3757045688100931E-3</v>
      </c>
      <c r="D124" s="5">
        <v>294.72000000000003</v>
      </c>
      <c r="E124" s="33">
        <f t="shared" si="3"/>
        <v>3.4887497915541132E-3</v>
      </c>
      <c r="F124" s="5">
        <v>6583.68</v>
      </c>
      <c r="G124" s="35">
        <f t="shared" si="4"/>
        <v>6.2685877506023502E-3</v>
      </c>
      <c r="H124" s="5">
        <v>219</v>
      </c>
      <c r="I124" s="34">
        <f t="shared" si="5"/>
        <v>2.7028672387919173E-2</v>
      </c>
      <c r="J124" s="2"/>
    </row>
    <row r="125" spans="1:10" ht="17" x14ac:dyDescent="0.2">
      <c r="A125" s="28" t="s">
        <v>776</v>
      </c>
      <c r="B125" s="5">
        <v>15545.88</v>
      </c>
      <c r="C125" s="35">
        <f t="shared" si="3"/>
        <v>-6.4282055648767766E-4</v>
      </c>
      <c r="D125" s="5">
        <v>295.75</v>
      </c>
      <c r="E125" s="33">
        <f t="shared" si="3"/>
        <v>6.1685935410551451E-3</v>
      </c>
      <c r="F125" s="5">
        <v>6625.08</v>
      </c>
      <c r="G125" s="35">
        <f t="shared" si="4"/>
        <v>0</v>
      </c>
      <c r="H125" s="5">
        <v>225</v>
      </c>
      <c r="I125" s="34">
        <f t="shared" si="5"/>
        <v>0</v>
      </c>
      <c r="J125" s="2"/>
    </row>
    <row r="126" spans="1:10" ht="16" x14ac:dyDescent="0.2">
      <c r="A126" s="28">
        <v>44931</v>
      </c>
      <c r="B126" s="5">
        <v>15535.89</v>
      </c>
      <c r="C126" s="35">
        <f t="shared" si="3"/>
        <v>-1.4348168352420032E-2</v>
      </c>
      <c r="D126" s="5">
        <v>297.58</v>
      </c>
      <c r="E126" s="33">
        <f t="shared" si="3"/>
        <v>1.6452618501840988E-3</v>
      </c>
      <c r="F126" s="5">
        <v>6625.08</v>
      </c>
      <c r="G126" s="35">
        <f t="shared" si="4"/>
        <v>7.1606297043604883E-3</v>
      </c>
      <c r="H126" s="5">
        <v>225</v>
      </c>
      <c r="I126" s="34">
        <f t="shared" si="5"/>
        <v>2.6631174194839957E-3</v>
      </c>
      <c r="J126" s="2"/>
    </row>
    <row r="127" spans="1:10" ht="16" x14ac:dyDescent="0.2">
      <c r="A127" s="28">
        <v>44962</v>
      </c>
      <c r="B127" s="5">
        <v>15314.57</v>
      </c>
      <c r="C127" s="35">
        <f t="shared" si="3"/>
        <v>-5.2847373360247474E-3</v>
      </c>
      <c r="D127" s="5">
        <v>298.07</v>
      </c>
      <c r="E127" s="33">
        <f t="shared" si="3"/>
        <v>-9.6075171408847027E-3</v>
      </c>
      <c r="F127" s="5">
        <v>6672.69</v>
      </c>
      <c r="G127" s="35">
        <f t="shared" si="4"/>
        <v>-9.9403049618658201E-3</v>
      </c>
      <c r="H127" s="5">
        <v>225.6</v>
      </c>
      <c r="I127" s="34">
        <f t="shared" si="5"/>
        <v>-7.1174677688645716E-3</v>
      </c>
      <c r="J127" s="2"/>
    </row>
    <row r="128" spans="1:10" ht="16" x14ac:dyDescent="0.2">
      <c r="A128" s="28">
        <v>44990</v>
      </c>
      <c r="B128" s="5">
        <v>15233.85</v>
      </c>
      <c r="C128" s="35">
        <f t="shared" si="3"/>
        <v>-7.6556671583212221E-3</v>
      </c>
      <c r="D128" s="5">
        <v>295.22000000000003</v>
      </c>
      <c r="E128" s="33">
        <f t="shared" si="3"/>
        <v>-2.0325891868466783E-4</v>
      </c>
      <c r="F128" s="5">
        <v>6606.69</v>
      </c>
      <c r="G128" s="35">
        <f t="shared" si="4"/>
        <v>1.1686201202618207E-2</v>
      </c>
      <c r="H128" s="5">
        <v>224</v>
      </c>
      <c r="I128" s="34">
        <f t="shared" si="5"/>
        <v>4.4543503493805758E-3</v>
      </c>
      <c r="J128" s="2"/>
    </row>
    <row r="129" spans="1:10" ht="16" x14ac:dyDescent="0.2">
      <c r="A129" s="28">
        <v>45021</v>
      </c>
      <c r="B129" s="5">
        <v>15117.67</v>
      </c>
      <c r="C129" s="35">
        <f t="shared" si="3"/>
        <v>1.7260271100159486E-2</v>
      </c>
      <c r="D129" s="5">
        <v>295.16000000000003</v>
      </c>
      <c r="E129" s="33">
        <f t="shared" si="3"/>
        <v>4.8668475136661726E-3</v>
      </c>
      <c r="F129" s="5">
        <v>6684.35</v>
      </c>
      <c r="G129" s="35">
        <f t="shared" si="4"/>
        <v>1.9596096101537341E-4</v>
      </c>
      <c r="H129" s="5">
        <v>225</v>
      </c>
      <c r="I129" s="34">
        <f t="shared" si="5"/>
        <v>4.4345970678660862E-3</v>
      </c>
      <c r="J129" s="2"/>
    </row>
    <row r="130" spans="1:10" ht="16" x14ac:dyDescent="0.2">
      <c r="A130" s="28">
        <v>45051</v>
      </c>
      <c r="B130" s="5">
        <v>15380.87</v>
      </c>
      <c r="C130" s="35">
        <f t="shared" si="3"/>
        <v>6.7593611597693837E-4</v>
      </c>
      <c r="D130" s="5">
        <v>296.60000000000002</v>
      </c>
      <c r="E130" s="33">
        <f t="shared" si="3"/>
        <v>3.0339294675485462E-4</v>
      </c>
      <c r="F130" s="5">
        <v>6685.66</v>
      </c>
      <c r="G130" s="35">
        <f t="shared" si="4"/>
        <v>-1.2783170217815609E-2</v>
      </c>
      <c r="H130" s="5">
        <v>226</v>
      </c>
      <c r="I130" s="34">
        <f t="shared" si="5"/>
        <v>-4.4345970678660862E-3</v>
      </c>
      <c r="J130" s="2"/>
    </row>
    <row r="131" spans="1:10" ht="16" x14ac:dyDescent="0.2">
      <c r="A131" s="28">
        <v>45143</v>
      </c>
      <c r="B131" s="5">
        <v>15391.27</v>
      </c>
      <c r="C131" s="35">
        <f t="shared" si="3"/>
        <v>-2.5019463950410881E-3</v>
      </c>
      <c r="D131" s="5">
        <v>296.69</v>
      </c>
      <c r="E131" s="33">
        <f t="shared" si="3"/>
        <v>-1.0112075512047625E-4</v>
      </c>
      <c r="F131" s="5">
        <v>6600.74</v>
      </c>
      <c r="G131" s="35">
        <f t="shared" si="4"/>
        <v>3.3077881082803628E-3</v>
      </c>
      <c r="H131" s="5">
        <v>225</v>
      </c>
      <c r="I131" s="34">
        <f t="shared" si="5"/>
        <v>0</v>
      </c>
      <c r="J131" s="2"/>
    </row>
    <row r="132" spans="1:10" ht="16" x14ac:dyDescent="0.2">
      <c r="A132" s="28">
        <v>45174</v>
      </c>
      <c r="B132" s="5">
        <v>15352.81</v>
      </c>
      <c r="C132" s="35">
        <f t="shared" si="3"/>
        <v>-1.839411877843844E-2</v>
      </c>
      <c r="D132" s="5">
        <v>296.66000000000003</v>
      </c>
      <c r="E132" s="33">
        <f t="shared" si="3"/>
        <v>-3.0342363228630376E-4</v>
      </c>
      <c r="F132" s="5">
        <v>6622.61</v>
      </c>
      <c r="G132" s="35">
        <f t="shared" si="4"/>
        <v>5.418198358830395E-3</v>
      </c>
      <c r="H132" s="5">
        <v>225</v>
      </c>
      <c r="I132" s="34">
        <f t="shared" si="5"/>
        <v>-6.2416609234761111E-3</v>
      </c>
      <c r="J132" s="2"/>
    </row>
    <row r="133" spans="1:10" ht="16" x14ac:dyDescent="0.2">
      <c r="A133" s="28">
        <v>45204</v>
      </c>
      <c r="B133" s="5">
        <v>15072.99</v>
      </c>
      <c r="C133" s="35">
        <f t="shared" ref="C133:E196" si="6">LN(B134)-LN(B133)</f>
        <v>1.2531784786572686E-2</v>
      </c>
      <c r="D133" s="5">
        <v>296.57</v>
      </c>
      <c r="E133" s="33">
        <f t="shared" si="6"/>
        <v>-6.020039825917145E-3</v>
      </c>
      <c r="F133" s="5">
        <v>6658.59</v>
      </c>
      <c r="G133" s="35">
        <f t="shared" ref="G133:G196" si="7">LN(F134)-LN(F133)</f>
        <v>2.5303653430412965E-3</v>
      </c>
      <c r="H133" s="5">
        <v>223.6</v>
      </c>
      <c r="I133" s="34">
        <f t="shared" ref="I133:I196" si="8">LN(H134)-LN(H133)</f>
        <v>2.6797693571154468E-3</v>
      </c>
      <c r="J133" s="2"/>
    </row>
    <row r="134" spans="1:10" ht="16" x14ac:dyDescent="0.2">
      <c r="A134" s="28">
        <v>45235</v>
      </c>
      <c r="B134" s="5">
        <v>15263.07</v>
      </c>
      <c r="C134" s="35">
        <f t="shared" si="6"/>
        <v>-1.095399138618447E-3</v>
      </c>
      <c r="D134" s="5">
        <v>294.79000000000002</v>
      </c>
      <c r="E134" s="33">
        <f t="shared" si="6"/>
        <v>4.5690770433095551E-3</v>
      </c>
      <c r="F134" s="5">
        <v>6675.46</v>
      </c>
      <c r="G134" s="35">
        <f t="shared" si="7"/>
        <v>-1.4684564978992398E-2</v>
      </c>
      <c r="H134" s="5">
        <v>224.2</v>
      </c>
      <c r="I134" s="34">
        <f t="shared" si="8"/>
        <v>-7.1620717966149883E-3</v>
      </c>
      <c r="J134" s="2"/>
    </row>
    <row r="135" spans="1:10" ht="16" x14ac:dyDescent="0.2">
      <c r="A135" s="28">
        <v>45265</v>
      </c>
      <c r="B135" s="5">
        <v>15246.36</v>
      </c>
      <c r="C135" s="35">
        <f t="shared" si="6"/>
        <v>4.985466141976147E-3</v>
      </c>
      <c r="D135" s="5">
        <v>296.14</v>
      </c>
      <c r="E135" s="33">
        <f t="shared" si="6"/>
        <v>-8.1075607440883601E-4</v>
      </c>
      <c r="F135" s="5">
        <v>6578.15</v>
      </c>
      <c r="G135" s="35">
        <f t="shared" si="7"/>
        <v>-8.3961626867896655E-3</v>
      </c>
      <c r="H135" s="5">
        <v>222.6</v>
      </c>
      <c r="I135" s="34">
        <f t="shared" si="8"/>
        <v>0</v>
      </c>
      <c r="J135" s="2"/>
    </row>
    <row r="136" spans="1:10" ht="17" x14ac:dyDescent="0.2">
      <c r="A136" s="28" t="s">
        <v>777</v>
      </c>
      <c r="B136" s="5">
        <v>15322.56</v>
      </c>
      <c r="C136" s="35">
        <f t="shared" si="6"/>
        <v>-1.2696295998507523E-2</v>
      </c>
      <c r="D136" s="5">
        <v>295.89999999999998</v>
      </c>
      <c r="E136" s="33">
        <f t="shared" si="6"/>
        <v>-5.9317180956988125E-3</v>
      </c>
      <c r="F136" s="5">
        <v>6523.15</v>
      </c>
      <c r="G136" s="35">
        <f t="shared" si="7"/>
        <v>1.0029026902921956E-2</v>
      </c>
      <c r="H136" s="5">
        <v>222.6</v>
      </c>
      <c r="I136" s="34">
        <f t="shared" si="8"/>
        <v>1.5158560430841739E-2</v>
      </c>
      <c r="J136" s="2"/>
    </row>
    <row r="137" spans="1:10" ht="17" x14ac:dyDescent="0.2">
      <c r="A137" s="28" t="s">
        <v>778</v>
      </c>
      <c r="B137" s="5">
        <v>15129.25</v>
      </c>
      <c r="C137" s="35">
        <f t="shared" si="6"/>
        <v>1.2132262517567938E-2</v>
      </c>
      <c r="D137" s="5">
        <v>294.14999999999998</v>
      </c>
      <c r="E137" s="33">
        <f t="shared" si="6"/>
        <v>-2.3484975311438561E-3</v>
      </c>
      <c r="F137" s="5">
        <v>6588.9</v>
      </c>
      <c r="G137" s="35">
        <f t="shared" si="7"/>
        <v>6.9888313891226517E-3</v>
      </c>
      <c r="H137" s="5">
        <v>226</v>
      </c>
      <c r="I137" s="34">
        <f t="shared" si="8"/>
        <v>4.4150182091167167E-3</v>
      </c>
      <c r="J137" s="2"/>
    </row>
    <row r="138" spans="1:10" ht="17" x14ac:dyDescent="0.2">
      <c r="A138" s="28" t="s">
        <v>779</v>
      </c>
      <c r="B138" s="5">
        <v>15313.92</v>
      </c>
      <c r="C138" s="35">
        <f t="shared" si="6"/>
        <v>2.0554911369128348E-3</v>
      </c>
      <c r="D138" s="5">
        <v>293.45999999999998</v>
      </c>
      <c r="E138" s="33">
        <f t="shared" si="6"/>
        <v>2.0084771266439816E-3</v>
      </c>
      <c r="F138" s="5">
        <v>6635.11</v>
      </c>
      <c r="G138" s="35">
        <f t="shared" si="7"/>
        <v>-9.7559144482772808E-4</v>
      </c>
      <c r="H138" s="5">
        <v>227</v>
      </c>
      <c r="I138" s="34">
        <f t="shared" si="8"/>
        <v>2.351000749635368E-2</v>
      </c>
      <c r="J138" s="2"/>
    </row>
    <row r="139" spans="1:10" ht="17" x14ac:dyDescent="0.2">
      <c r="A139" s="28" t="s">
        <v>780</v>
      </c>
      <c r="B139" s="5">
        <v>15345.43</v>
      </c>
      <c r="C139" s="35">
        <f t="shared" si="6"/>
        <v>-1.3766009396007917E-3</v>
      </c>
      <c r="D139" s="5">
        <v>294.05</v>
      </c>
      <c r="E139" s="33">
        <f t="shared" si="6"/>
        <v>5.0882063644133169E-3</v>
      </c>
      <c r="F139" s="5">
        <v>6628.64</v>
      </c>
      <c r="G139" s="35">
        <f t="shared" si="7"/>
        <v>5.4027795211109009E-3</v>
      </c>
      <c r="H139" s="5">
        <v>232.4</v>
      </c>
      <c r="I139" s="34">
        <f t="shared" si="8"/>
        <v>8.6021510680733826E-4</v>
      </c>
      <c r="J139" s="2"/>
    </row>
    <row r="140" spans="1:10" ht="17" x14ac:dyDescent="0.2">
      <c r="A140" s="28" t="s">
        <v>781</v>
      </c>
      <c r="B140" s="5">
        <v>15324.32</v>
      </c>
      <c r="C140" s="35">
        <f t="shared" si="6"/>
        <v>-3.5701267578325258E-4</v>
      </c>
      <c r="D140" s="5">
        <v>295.55</v>
      </c>
      <c r="E140" s="33">
        <f t="shared" si="6"/>
        <v>-2.120099925053065E-2</v>
      </c>
      <c r="F140" s="5">
        <v>6664.55</v>
      </c>
      <c r="G140" s="35">
        <f t="shared" si="7"/>
        <v>-6.5816947387844493E-3</v>
      </c>
      <c r="H140" s="5">
        <v>232.6</v>
      </c>
      <c r="I140" s="34">
        <f t="shared" si="8"/>
        <v>-4.3084943857234492E-3</v>
      </c>
      <c r="J140" s="2"/>
    </row>
    <row r="141" spans="1:10" ht="17" x14ac:dyDescent="0.2">
      <c r="A141" s="28" t="s">
        <v>782</v>
      </c>
      <c r="B141" s="5">
        <v>15318.85</v>
      </c>
      <c r="C141" s="35">
        <f t="shared" si="6"/>
        <v>-9.6146766125606575E-3</v>
      </c>
      <c r="D141" s="5">
        <v>289.35000000000002</v>
      </c>
      <c r="E141" s="33">
        <f t="shared" si="6"/>
        <v>-1.0352347023227182E-2</v>
      </c>
      <c r="F141" s="5">
        <v>6620.83</v>
      </c>
      <c r="G141" s="35">
        <f t="shared" si="7"/>
        <v>-2.6118421821479387E-3</v>
      </c>
      <c r="H141" s="5">
        <v>231.6</v>
      </c>
      <c r="I141" s="34">
        <f t="shared" si="8"/>
        <v>-1.1289742144600545E-2</v>
      </c>
      <c r="J141" s="2"/>
    </row>
    <row r="142" spans="1:10" ht="17" x14ac:dyDescent="0.2">
      <c r="A142" s="28" t="s">
        <v>783</v>
      </c>
      <c r="B142" s="5">
        <v>15172.27</v>
      </c>
      <c r="C142" s="35">
        <f t="shared" si="6"/>
        <v>-9.8943816608194624E-3</v>
      </c>
      <c r="D142" s="5">
        <v>286.37</v>
      </c>
      <c r="E142" s="33">
        <f t="shared" si="6"/>
        <v>-1.5726295855023054E-3</v>
      </c>
      <c r="F142" s="5">
        <v>6603.56</v>
      </c>
      <c r="G142" s="35">
        <f t="shared" si="7"/>
        <v>1.8745027051618735E-3</v>
      </c>
      <c r="H142" s="5">
        <v>229</v>
      </c>
      <c r="I142" s="34">
        <f t="shared" si="8"/>
        <v>4.3573053689556218E-3</v>
      </c>
      <c r="J142" s="2"/>
    </row>
    <row r="143" spans="1:10" ht="17" x14ac:dyDescent="0.2">
      <c r="A143" s="28" t="s">
        <v>784</v>
      </c>
      <c r="B143" s="5">
        <v>15022.89</v>
      </c>
      <c r="C143" s="35">
        <f t="shared" si="6"/>
        <v>-3.1281214192748763E-3</v>
      </c>
      <c r="D143" s="5">
        <v>285.92</v>
      </c>
      <c r="E143" s="33">
        <f t="shared" si="6"/>
        <v>-1.3999722292137307E-3</v>
      </c>
      <c r="F143" s="5">
        <v>6615.95</v>
      </c>
      <c r="G143" s="35">
        <f t="shared" si="7"/>
        <v>-8.4592612772897979E-3</v>
      </c>
      <c r="H143" s="5">
        <v>230</v>
      </c>
      <c r="I143" s="34">
        <f t="shared" si="8"/>
        <v>1.7241806434506124E-2</v>
      </c>
      <c r="J143" s="2"/>
    </row>
    <row r="144" spans="1:10" ht="17" x14ac:dyDescent="0.2">
      <c r="A144" s="28" t="s">
        <v>785</v>
      </c>
      <c r="B144" s="5">
        <v>14975.97</v>
      </c>
      <c r="C144" s="35">
        <f t="shared" si="6"/>
        <v>6.8355722517647877E-3</v>
      </c>
      <c r="D144" s="5">
        <v>285.52</v>
      </c>
      <c r="E144" s="33">
        <f t="shared" si="6"/>
        <v>1.8195819982906869E-3</v>
      </c>
      <c r="F144" s="5">
        <v>6560.22</v>
      </c>
      <c r="G144" s="35">
        <f t="shared" si="7"/>
        <v>-4.5865682883459158E-3</v>
      </c>
      <c r="H144" s="5">
        <v>234</v>
      </c>
      <c r="I144" s="34">
        <f t="shared" si="8"/>
        <v>-6.0008752731377513E-3</v>
      </c>
      <c r="J144" s="2"/>
    </row>
    <row r="145" spans="1:10" ht="17" x14ac:dyDescent="0.2">
      <c r="A145" s="28" t="s">
        <v>786</v>
      </c>
      <c r="B145" s="5">
        <v>15078.69</v>
      </c>
      <c r="C145" s="35">
        <f t="shared" si="6"/>
        <v>-5.5896848697578605E-3</v>
      </c>
      <c r="D145" s="5">
        <v>286.04000000000002</v>
      </c>
      <c r="E145" s="33">
        <f t="shared" si="6"/>
        <v>-3.9232220700418097E-3</v>
      </c>
      <c r="F145" s="5">
        <v>6530.2</v>
      </c>
      <c r="G145" s="35">
        <f t="shared" si="7"/>
        <v>-2.9952011791660738E-3</v>
      </c>
      <c r="H145" s="5">
        <v>232.6</v>
      </c>
      <c r="I145" s="34">
        <f t="shared" si="8"/>
        <v>1.7050711459722478E-2</v>
      </c>
      <c r="J145" s="2"/>
    </row>
    <row r="146" spans="1:10" ht="17" x14ac:dyDescent="0.2">
      <c r="A146" s="28" t="s">
        <v>787</v>
      </c>
      <c r="B146" s="5">
        <v>14994.64</v>
      </c>
      <c r="C146" s="35">
        <f t="shared" si="6"/>
        <v>-7.1950508812648195E-3</v>
      </c>
      <c r="D146" s="5">
        <v>284.92</v>
      </c>
      <c r="E146" s="33">
        <f t="shared" si="6"/>
        <v>6.6663160548152689E-4</v>
      </c>
      <c r="F146" s="5">
        <v>6510.67</v>
      </c>
      <c r="G146" s="35">
        <f t="shared" si="7"/>
        <v>-5.1293495676834056E-3</v>
      </c>
      <c r="H146" s="5">
        <v>236.6</v>
      </c>
      <c r="I146" s="34">
        <f t="shared" si="8"/>
        <v>-4.2354997668549998E-3</v>
      </c>
      <c r="J146" s="2"/>
    </row>
    <row r="147" spans="1:10" ht="17" x14ac:dyDescent="0.2">
      <c r="A147" s="28" t="s">
        <v>788</v>
      </c>
      <c r="B147" s="5">
        <v>14887.14</v>
      </c>
      <c r="C147" s="35">
        <f t="shared" si="6"/>
        <v>9.622969729894848E-3</v>
      </c>
      <c r="D147" s="5">
        <v>285.11</v>
      </c>
      <c r="E147" s="33">
        <f t="shared" si="6"/>
        <v>9.6339186247904607E-3</v>
      </c>
      <c r="F147" s="5">
        <v>6477.36</v>
      </c>
      <c r="G147" s="35">
        <f t="shared" si="7"/>
        <v>-7.2482835849800864E-3</v>
      </c>
      <c r="H147" s="5">
        <v>235.6</v>
      </c>
      <c r="I147" s="34">
        <f t="shared" si="8"/>
        <v>-2.231852295569503E-2</v>
      </c>
      <c r="J147" s="2"/>
    </row>
    <row r="148" spans="1:10" ht="16" x14ac:dyDescent="0.2">
      <c r="A148" s="28">
        <v>44932</v>
      </c>
      <c r="B148" s="5">
        <v>15031.09</v>
      </c>
      <c r="C148" s="35">
        <f t="shared" si="6"/>
        <v>2.068134711965719E-2</v>
      </c>
      <c r="D148" s="5">
        <v>287.87</v>
      </c>
      <c r="E148" s="33">
        <f t="shared" si="6"/>
        <v>7.0615406455862839E-3</v>
      </c>
      <c r="F148" s="5">
        <v>6430.58</v>
      </c>
      <c r="G148" s="35">
        <f t="shared" si="7"/>
        <v>1.258342796674583E-2</v>
      </c>
      <c r="H148" s="5">
        <v>230.4</v>
      </c>
      <c r="I148" s="34">
        <f t="shared" si="8"/>
        <v>1.9768585322422538E-2</v>
      </c>
      <c r="J148" s="2"/>
    </row>
    <row r="149" spans="1:10" ht="16" x14ac:dyDescent="0.2">
      <c r="A149" s="28">
        <v>44963</v>
      </c>
      <c r="B149" s="5">
        <v>15345.19</v>
      </c>
      <c r="C149" s="35">
        <f t="shared" si="6"/>
        <v>-4.570816961065205E-3</v>
      </c>
      <c r="D149" s="5">
        <v>289.91000000000003</v>
      </c>
      <c r="E149" s="33">
        <f t="shared" si="6"/>
        <v>-5.1181077937494379E-3</v>
      </c>
      <c r="F149" s="5">
        <v>6512.01</v>
      </c>
      <c r="G149" s="35">
        <f t="shared" si="7"/>
        <v>1.4777137259898154E-3</v>
      </c>
      <c r="H149" s="5">
        <v>235</v>
      </c>
      <c r="I149" s="34">
        <f t="shared" si="8"/>
        <v>-1.2848142477849045E-2</v>
      </c>
      <c r="J149" s="2"/>
    </row>
    <row r="150" spans="1:10" ht="16" x14ac:dyDescent="0.2">
      <c r="A150" s="28">
        <v>45052</v>
      </c>
      <c r="B150" s="5">
        <v>15275.21</v>
      </c>
      <c r="C150" s="35">
        <f t="shared" si="6"/>
        <v>7.6036471586071741E-3</v>
      </c>
      <c r="D150" s="5">
        <v>288.43</v>
      </c>
      <c r="E150" s="33">
        <f t="shared" si="6"/>
        <v>-1.3578580969241472E-2</v>
      </c>
      <c r="F150" s="5">
        <v>6521.64</v>
      </c>
      <c r="G150" s="35">
        <f t="shared" si="7"/>
        <v>-6.4161702148854971E-3</v>
      </c>
      <c r="H150" s="5">
        <v>232</v>
      </c>
      <c r="I150" s="34">
        <f t="shared" si="8"/>
        <v>-4.3196611445166511E-3</v>
      </c>
      <c r="J150" s="2"/>
    </row>
    <row r="151" spans="1:10" ht="16" x14ac:dyDescent="0.2">
      <c r="A151" s="28">
        <v>45083</v>
      </c>
      <c r="B151" s="5">
        <v>15391.8</v>
      </c>
      <c r="C151" s="35">
        <f t="shared" si="6"/>
        <v>5.0438469638045547E-3</v>
      </c>
      <c r="D151" s="5">
        <v>284.54000000000002</v>
      </c>
      <c r="E151" s="33">
        <f t="shared" si="6"/>
        <v>-9.3214431029542411E-3</v>
      </c>
      <c r="F151" s="5">
        <v>6479.93</v>
      </c>
      <c r="G151" s="35">
        <f t="shared" si="7"/>
        <v>1.2997101996544913E-2</v>
      </c>
      <c r="H151" s="5">
        <v>231</v>
      </c>
      <c r="I151" s="34">
        <f t="shared" si="8"/>
        <v>8.6207430439069199E-3</v>
      </c>
      <c r="J151" s="2"/>
    </row>
    <row r="152" spans="1:10" ht="16" x14ac:dyDescent="0.2">
      <c r="A152" s="28">
        <v>45113</v>
      </c>
      <c r="B152" s="5">
        <v>15469.63</v>
      </c>
      <c r="C152" s="35">
        <f t="shared" si="6"/>
        <v>2.1315849628606998E-3</v>
      </c>
      <c r="D152" s="5">
        <v>281.89999999999998</v>
      </c>
      <c r="E152" s="33">
        <f t="shared" si="6"/>
        <v>1.3669885920757352E-2</v>
      </c>
      <c r="F152" s="5">
        <v>6564.7</v>
      </c>
      <c r="G152" s="35">
        <f t="shared" si="7"/>
        <v>-3.8675084798907022E-3</v>
      </c>
      <c r="H152" s="5">
        <v>233</v>
      </c>
      <c r="I152" s="34">
        <f t="shared" si="8"/>
        <v>1.0247741260475784E-2</v>
      </c>
      <c r="J152" s="2"/>
    </row>
    <row r="153" spans="1:10" ht="16" x14ac:dyDescent="0.2">
      <c r="A153" s="28">
        <v>45144</v>
      </c>
      <c r="B153" s="5">
        <v>15502.64</v>
      </c>
      <c r="C153" s="35">
        <f t="shared" si="6"/>
        <v>-1.7611454587118658E-4</v>
      </c>
      <c r="D153" s="5">
        <v>285.77999999999997</v>
      </c>
      <c r="E153" s="33">
        <f t="shared" si="6"/>
        <v>3.5279565732695417E-3</v>
      </c>
      <c r="F153" s="5">
        <v>6539.36</v>
      </c>
      <c r="G153" s="35">
        <f t="shared" si="7"/>
        <v>-4.9377290084624548E-3</v>
      </c>
      <c r="H153" s="5">
        <v>235.4</v>
      </c>
      <c r="I153" s="34">
        <f t="shared" si="8"/>
        <v>8.4925695125548373E-4</v>
      </c>
      <c r="J153" s="2"/>
    </row>
    <row r="154" spans="1:10" ht="16" x14ac:dyDescent="0.2">
      <c r="A154" s="28">
        <v>45175</v>
      </c>
      <c r="B154" s="5">
        <v>15499.91</v>
      </c>
      <c r="C154" s="35">
        <f t="shared" si="6"/>
        <v>3.1280240447149055E-3</v>
      </c>
      <c r="D154" s="5">
        <v>286.79000000000002</v>
      </c>
      <c r="E154" s="33">
        <f t="shared" si="6"/>
        <v>6.1874502185403912E-3</v>
      </c>
      <c r="F154" s="5">
        <v>6507.15</v>
      </c>
      <c r="G154" s="35">
        <f t="shared" si="7"/>
        <v>0</v>
      </c>
      <c r="H154" s="5">
        <v>235.6</v>
      </c>
      <c r="I154" s="34">
        <f t="shared" si="8"/>
        <v>0</v>
      </c>
      <c r="J154" s="2"/>
    </row>
    <row r="155" spans="1:10" ht="16" x14ac:dyDescent="0.2">
      <c r="A155" s="28">
        <v>45266</v>
      </c>
      <c r="B155" s="5">
        <v>15548.47</v>
      </c>
      <c r="C155" s="35">
        <f t="shared" si="6"/>
        <v>7.644771097687908E-3</v>
      </c>
      <c r="D155" s="5">
        <v>288.57</v>
      </c>
      <c r="E155" s="33">
        <f t="shared" si="6"/>
        <v>-6.9309675658324466E-5</v>
      </c>
      <c r="F155" s="5">
        <v>6507.15</v>
      </c>
      <c r="G155" s="35">
        <f t="shared" si="7"/>
        <v>1.6904339114276468E-5</v>
      </c>
      <c r="H155" s="5">
        <v>235.6</v>
      </c>
      <c r="I155" s="34">
        <f t="shared" si="8"/>
        <v>-2.5499376332724921E-3</v>
      </c>
      <c r="J155" s="2"/>
    </row>
    <row r="156" spans="1:10" ht="17" x14ac:dyDescent="0.2">
      <c r="A156" s="28" t="s">
        <v>789</v>
      </c>
      <c r="B156" s="5">
        <v>15667.79</v>
      </c>
      <c r="C156" s="35">
        <f t="shared" si="6"/>
        <v>-1.6007402848039476E-3</v>
      </c>
      <c r="D156" s="5">
        <v>288.55</v>
      </c>
      <c r="E156" s="33">
        <f t="shared" si="6"/>
        <v>-3.8128910841717101E-4</v>
      </c>
      <c r="F156" s="5">
        <v>6507.26</v>
      </c>
      <c r="G156" s="35">
        <f t="shared" si="7"/>
        <v>-1.1312722452151647E-2</v>
      </c>
      <c r="H156" s="5">
        <v>235</v>
      </c>
      <c r="I156" s="34">
        <f t="shared" si="8"/>
        <v>-1.7035779247835947E-3</v>
      </c>
      <c r="J156" s="2"/>
    </row>
    <row r="157" spans="1:10" ht="17" x14ac:dyDescent="0.2">
      <c r="A157" s="28" t="s">
        <v>790</v>
      </c>
      <c r="B157" s="5">
        <v>15642.73</v>
      </c>
      <c r="C157" s="35">
        <f t="shared" si="6"/>
        <v>1.1670000134257563E-2</v>
      </c>
      <c r="D157" s="5">
        <v>288.44</v>
      </c>
      <c r="E157" s="33">
        <f t="shared" si="6"/>
        <v>1.4353572303432927E-2</v>
      </c>
      <c r="F157" s="5">
        <v>6434.06</v>
      </c>
      <c r="G157" s="35">
        <f t="shared" si="7"/>
        <v>4.243353648531567E-3</v>
      </c>
      <c r="H157" s="5">
        <v>234.6</v>
      </c>
      <c r="I157" s="34">
        <f t="shared" si="8"/>
        <v>8.5215173456631987E-4</v>
      </c>
      <c r="J157" s="2"/>
    </row>
    <row r="158" spans="1:10" ht="17" x14ac:dyDescent="0.2">
      <c r="A158" s="28" t="s">
        <v>791</v>
      </c>
      <c r="B158" s="5">
        <v>15826.35</v>
      </c>
      <c r="C158" s="35">
        <f t="shared" si="6"/>
        <v>-1.9752408824675882E-3</v>
      </c>
      <c r="D158" s="5">
        <v>292.61</v>
      </c>
      <c r="E158" s="33">
        <f t="shared" si="6"/>
        <v>3.7181738525831065E-3</v>
      </c>
      <c r="F158" s="5">
        <v>6461.42</v>
      </c>
      <c r="G158" s="35">
        <f t="shared" si="7"/>
        <v>7.2353235045135023E-3</v>
      </c>
      <c r="H158" s="5">
        <v>234.8</v>
      </c>
      <c r="I158" s="34">
        <f t="shared" si="8"/>
        <v>2.1904835388049548E-2</v>
      </c>
      <c r="J158" s="2"/>
    </row>
    <row r="159" spans="1:10" ht="17" x14ac:dyDescent="0.2">
      <c r="A159" s="28" t="s">
        <v>792</v>
      </c>
      <c r="B159" s="5">
        <v>15795.12</v>
      </c>
      <c r="C159" s="35">
        <f t="shared" si="6"/>
        <v>-9.2991265458923777E-3</v>
      </c>
      <c r="D159" s="5">
        <v>293.7</v>
      </c>
      <c r="E159" s="33">
        <f t="shared" si="6"/>
        <v>-2.2497197340154429E-3</v>
      </c>
      <c r="F159" s="5">
        <v>6508.34</v>
      </c>
      <c r="G159" s="35">
        <f t="shared" si="7"/>
        <v>-9.1748577569266132E-3</v>
      </c>
      <c r="H159" s="5">
        <v>240</v>
      </c>
      <c r="I159" s="34">
        <f t="shared" si="8"/>
        <v>0</v>
      </c>
      <c r="J159" s="2"/>
    </row>
    <row r="160" spans="1:10" ht="17" x14ac:dyDescent="0.2">
      <c r="A160" s="28" t="s">
        <v>793</v>
      </c>
      <c r="B160" s="5">
        <v>15648.92</v>
      </c>
      <c r="C160" s="35">
        <f t="shared" si="6"/>
        <v>5.1619630915844539E-4</v>
      </c>
      <c r="D160" s="5">
        <v>293.04000000000002</v>
      </c>
      <c r="E160" s="33">
        <f t="shared" si="6"/>
        <v>5.0377940299570767E-3</v>
      </c>
      <c r="F160" s="5">
        <v>6448.9</v>
      </c>
      <c r="G160" s="35">
        <f t="shared" si="7"/>
        <v>-3.8359076049889751E-3</v>
      </c>
      <c r="H160" s="5">
        <v>240</v>
      </c>
      <c r="I160" s="34">
        <f t="shared" si="8"/>
        <v>0</v>
      </c>
      <c r="J160" s="2"/>
    </row>
    <row r="161" spans="1:10" ht="17" x14ac:dyDescent="0.2">
      <c r="A161" s="28" t="s">
        <v>794</v>
      </c>
      <c r="B161" s="5">
        <v>15657</v>
      </c>
      <c r="C161" s="35">
        <f t="shared" si="6"/>
        <v>-3.6023162857308222E-3</v>
      </c>
      <c r="D161" s="5">
        <v>294.52</v>
      </c>
      <c r="E161" s="33">
        <f t="shared" si="6"/>
        <v>-4.1509365171110701E-3</v>
      </c>
      <c r="F161" s="5">
        <v>6424.21</v>
      </c>
      <c r="G161" s="35">
        <f t="shared" si="7"/>
        <v>-3.0087822952573617E-3</v>
      </c>
      <c r="H161" s="5">
        <v>240</v>
      </c>
      <c r="I161" s="34">
        <f t="shared" si="8"/>
        <v>5.8163853214399097E-3</v>
      </c>
      <c r="J161" s="2"/>
    </row>
    <row r="162" spans="1:10" ht="17" x14ac:dyDescent="0.2">
      <c r="A162" s="28" t="s">
        <v>795</v>
      </c>
      <c r="B162" s="5">
        <v>15600.7</v>
      </c>
      <c r="C162" s="35">
        <f t="shared" si="6"/>
        <v>-8.4551381481343668E-3</v>
      </c>
      <c r="D162" s="5">
        <v>293.3</v>
      </c>
      <c r="E162" s="33">
        <f t="shared" si="6"/>
        <v>-1.1625445997393236E-2</v>
      </c>
      <c r="F162" s="5">
        <v>6404.91</v>
      </c>
      <c r="G162" s="35">
        <f t="shared" si="7"/>
        <v>-1.7752140465834287E-3</v>
      </c>
      <c r="H162" s="5">
        <v>241.4</v>
      </c>
      <c r="I162" s="34">
        <f t="shared" si="8"/>
        <v>-4.9833990175480736E-3</v>
      </c>
      <c r="J162" s="2"/>
    </row>
    <row r="163" spans="1:10" ht="17" x14ac:dyDescent="0.2">
      <c r="A163" s="28" t="s">
        <v>796</v>
      </c>
      <c r="B163" s="5">
        <v>15469.35</v>
      </c>
      <c r="C163" s="35">
        <f t="shared" si="6"/>
        <v>3.1876789968148245E-3</v>
      </c>
      <c r="D163" s="5">
        <v>289.91000000000003</v>
      </c>
      <c r="E163" s="33">
        <f t="shared" si="6"/>
        <v>-2.8324716691923157E-3</v>
      </c>
      <c r="F163" s="5">
        <v>6393.55</v>
      </c>
      <c r="G163" s="35">
        <f t="shared" si="7"/>
        <v>2.0058520370149324E-2</v>
      </c>
      <c r="H163" s="5">
        <v>240.2</v>
      </c>
      <c r="I163" s="34">
        <f t="shared" si="8"/>
        <v>6.6390285348090217E-3</v>
      </c>
      <c r="J163" s="2"/>
    </row>
    <row r="164" spans="1:10" ht="17" x14ac:dyDescent="0.2">
      <c r="A164" s="28" t="s">
        <v>797</v>
      </c>
      <c r="B164" s="5">
        <v>15518.74</v>
      </c>
      <c r="C164" s="35">
        <f t="shared" si="6"/>
        <v>8.210428013752491E-3</v>
      </c>
      <c r="D164" s="5">
        <v>289.08999999999997</v>
      </c>
      <c r="E164" s="33">
        <f t="shared" si="6"/>
        <v>7.6156056485698898E-3</v>
      </c>
      <c r="F164" s="5">
        <v>6523.09</v>
      </c>
      <c r="G164" s="35">
        <f t="shared" si="7"/>
        <v>-3.1076477074112319E-3</v>
      </c>
      <c r="H164" s="5">
        <v>241.8</v>
      </c>
      <c r="I164" s="34">
        <f t="shared" si="8"/>
        <v>-1.3322428516876705E-2</v>
      </c>
      <c r="J164" s="2"/>
    </row>
    <row r="165" spans="1:10" ht="17" x14ac:dyDescent="0.2">
      <c r="A165" s="28" t="s">
        <v>798</v>
      </c>
      <c r="B165" s="5">
        <v>15646.68</v>
      </c>
      <c r="C165" s="35">
        <f t="shared" si="6"/>
        <v>-1.8756378635451654E-3</v>
      </c>
      <c r="D165" s="5">
        <v>291.3</v>
      </c>
      <c r="E165" s="33">
        <f t="shared" si="6"/>
        <v>1.5093306926781125E-3</v>
      </c>
      <c r="F165" s="5">
        <v>6502.85</v>
      </c>
      <c r="G165" s="35">
        <f t="shared" si="7"/>
        <v>0</v>
      </c>
      <c r="H165" s="5">
        <v>238.6</v>
      </c>
      <c r="I165" s="34">
        <f t="shared" si="8"/>
        <v>0</v>
      </c>
      <c r="J165" s="2"/>
    </row>
    <row r="166" spans="1:10" ht="17" x14ac:dyDescent="0.2">
      <c r="A166" s="28" t="s">
        <v>799</v>
      </c>
      <c r="B166" s="5">
        <v>15617.36</v>
      </c>
      <c r="C166" s="35">
        <f t="shared" si="6"/>
        <v>7.6556581995657069E-3</v>
      </c>
      <c r="D166" s="5">
        <v>291.74</v>
      </c>
      <c r="E166" s="33">
        <f t="shared" si="6"/>
        <v>9.3141356725645608E-3</v>
      </c>
      <c r="F166" s="5">
        <v>6502.85</v>
      </c>
      <c r="G166" s="35">
        <f t="shared" si="7"/>
        <v>1.327766336109093E-3</v>
      </c>
      <c r="H166" s="5">
        <v>238.6</v>
      </c>
      <c r="I166" s="34">
        <f t="shared" si="8"/>
        <v>0</v>
      </c>
      <c r="J166" s="2"/>
    </row>
    <row r="167" spans="1:10" ht="17" x14ac:dyDescent="0.2">
      <c r="A167" s="28" t="s">
        <v>800</v>
      </c>
      <c r="B167" s="5">
        <v>15737.38</v>
      </c>
      <c r="C167" s="35">
        <f t="shared" si="6"/>
        <v>8.7640917284019793E-3</v>
      </c>
      <c r="D167" s="5">
        <v>294.47000000000003</v>
      </c>
      <c r="E167" s="33">
        <f t="shared" si="6"/>
        <v>1.3291249501800273E-2</v>
      </c>
      <c r="F167" s="5">
        <v>6511.49</v>
      </c>
      <c r="G167" s="35">
        <f t="shared" si="7"/>
        <v>-6.6905445128710994E-3</v>
      </c>
      <c r="H167" s="5">
        <v>238.6</v>
      </c>
      <c r="I167" s="34">
        <f t="shared" si="8"/>
        <v>2.511512412660899E-3</v>
      </c>
      <c r="J167" s="2"/>
    </row>
    <row r="168" spans="1:10" ht="17" x14ac:dyDescent="0.2">
      <c r="A168" s="28" t="s">
        <v>801</v>
      </c>
      <c r="B168" s="5">
        <v>15875.91</v>
      </c>
      <c r="C168" s="35">
        <f t="shared" si="6"/>
        <v>2.6790889011110153E-3</v>
      </c>
      <c r="D168" s="5">
        <v>298.41000000000003</v>
      </c>
      <c r="E168" s="33">
        <f t="shared" si="6"/>
        <v>-1.2035543511344393E-2</v>
      </c>
      <c r="F168" s="5">
        <v>6468.07</v>
      </c>
      <c r="G168" s="35">
        <f t="shared" si="7"/>
        <v>6.1866926469456018E-3</v>
      </c>
      <c r="H168" s="5">
        <v>239.2</v>
      </c>
      <c r="I168" s="34">
        <f t="shared" si="8"/>
        <v>5.00418058457619E-3</v>
      </c>
      <c r="J168" s="2"/>
    </row>
    <row r="169" spans="1:10" ht="16" x14ac:dyDescent="0.2">
      <c r="A169" s="28">
        <v>44992</v>
      </c>
      <c r="B169" s="5">
        <v>15918.5</v>
      </c>
      <c r="C169" s="35">
        <f t="shared" si="6"/>
        <v>-5.2258052800961963E-3</v>
      </c>
      <c r="D169" s="5">
        <v>294.83999999999997</v>
      </c>
      <c r="E169" s="33">
        <f t="shared" si="6"/>
        <v>6.9625454486264005E-3</v>
      </c>
      <c r="F169" s="5">
        <v>6508.21</v>
      </c>
      <c r="G169" s="35">
        <f t="shared" si="7"/>
        <v>6.4205952776319464E-4</v>
      </c>
      <c r="H169" s="5">
        <v>240.4</v>
      </c>
      <c r="I169" s="34">
        <f t="shared" si="8"/>
        <v>9.9338565242907961E-3</v>
      </c>
      <c r="J169" s="2"/>
    </row>
    <row r="170" spans="1:10" ht="16" x14ac:dyDescent="0.2">
      <c r="A170" s="28">
        <v>45053</v>
      </c>
      <c r="B170" s="5">
        <v>15835.53</v>
      </c>
      <c r="C170" s="35">
        <f t="shared" si="6"/>
        <v>-1.2317642681065166E-2</v>
      </c>
      <c r="D170" s="5">
        <v>296.89999999999998</v>
      </c>
      <c r="E170" s="33">
        <f t="shared" si="6"/>
        <v>-6.6912486482646472E-3</v>
      </c>
      <c r="F170" s="5">
        <v>6512.39</v>
      </c>
      <c r="G170" s="35">
        <f t="shared" si="7"/>
        <v>-5.8722010016225568E-3</v>
      </c>
      <c r="H170" s="5">
        <v>242.8</v>
      </c>
      <c r="I170" s="34">
        <f t="shared" si="8"/>
        <v>-7.4411256946884663E-3</v>
      </c>
      <c r="J170" s="2"/>
    </row>
    <row r="171" spans="1:10" ht="16" x14ac:dyDescent="0.2">
      <c r="A171" s="28">
        <v>45084</v>
      </c>
      <c r="B171" s="5">
        <v>15641.67</v>
      </c>
      <c r="C171" s="35">
        <f t="shared" si="6"/>
        <v>1.9135644689072251E-3</v>
      </c>
      <c r="D171" s="5">
        <v>294.92</v>
      </c>
      <c r="E171" s="33">
        <f t="shared" si="6"/>
        <v>-9.6079237277546525E-3</v>
      </c>
      <c r="F171" s="5">
        <v>6474.26</v>
      </c>
      <c r="G171" s="35">
        <f t="shared" si="7"/>
        <v>-1.4818267159952825E-2</v>
      </c>
      <c r="H171" s="5">
        <v>241</v>
      </c>
      <c r="I171" s="34">
        <f t="shared" si="8"/>
        <v>-3.3250238447717351E-3</v>
      </c>
      <c r="J171" s="2"/>
    </row>
    <row r="172" spans="1:10" ht="16" x14ac:dyDescent="0.2">
      <c r="A172" s="28">
        <v>45114</v>
      </c>
      <c r="B172" s="5">
        <v>15671.63</v>
      </c>
      <c r="C172" s="35">
        <f t="shared" si="6"/>
        <v>4.9165452866581916E-3</v>
      </c>
      <c r="D172" s="5">
        <v>292.10000000000002</v>
      </c>
      <c r="E172" s="33">
        <f t="shared" si="6"/>
        <v>8.1488372640476925E-3</v>
      </c>
      <c r="F172" s="5">
        <v>6379.03</v>
      </c>
      <c r="G172" s="35">
        <f t="shared" si="7"/>
        <v>1.0816106604139009E-4</v>
      </c>
      <c r="H172" s="5">
        <v>240.2</v>
      </c>
      <c r="I172" s="34">
        <f t="shared" si="8"/>
        <v>-1.7640104620272545E-2</v>
      </c>
      <c r="J172" s="2"/>
    </row>
    <row r="173" spans="1:10" ht="16" x14ac:dyDescent="0.2">
      <c r="A173" s="28">
        <v>45206</v>
      </c>
      <c r="B173" s="5">
        <v>15748.87</v>
      </c>
      <c r="C173" s="35">
        <f t="shared" si="6"/>
        <v>9.3812958572687677E-3</v>
      </c>
      <c r="D173" s="5">
        <v>294.49</v>
      </c>
      <c r="E173" s="33">
        <f t="shared" si="6"/>
        <v>8.4856512737463419E-4</v>
      </c>
      <c r="F173" s="5">
        <v>6379.72</v>
      </c>
      <c r="G173" s="35">
        <f t="shared" si="7"/>
        <v>2.9612585380078826E-3</v>
      </c>
      <c r="H173" s="5">
        <v>236</v>
      </c>
      <c r="I173" s="34">
        <f t="shared" si="8"/>
        <v>0</v>
      </c>
      <c r="J173" s="2"/>
    </row>
    <row r="174" spans="1:10" ht="16" x14ac:dyDescent="0.2">
      <c r="A174" s="28">
        <v>45237</v>
      </c>
      <c r="B174" s="5">
        <v>15897.31</v>
      </c>
      <c r="C174" s="35">
        <f t="shared" si="6"/>
        <v>7.1435613207260218E-3</v>
      </c>
      <c r="D174" s="5">
        <v>294.74</v>
      </c>
      <c r="E174" s="33">
        <f t="shared" si="6"/>
        <v>2.9474062160481651E-3</v>
      </c>
      <c r="F174" s="5">
        <v>6398.64</v>
      </c>
      <c r="G174" s="35">
        <f t="shared" si="7"/>
        <v>1.0603659730467285E-2</v>
      </c>
      <c r="H174" s="5">
        <v>236</v>
      </c>
      <c r="I174" s="34">
        <f t="shared" si="8"/>
        <v>3.169573081013155E-2</v>
      </c>
      <c r="J174" s="2"/>
    </row>
    <row r="175" spans="1:10" ht="16" x14ac:dyDescent="0.2">
      <c r="A175" s="28">
        <v>45267</v>
      </c>
      <c r="B175" s="5">
        <v>16011.28</v>
      </c>
      <c r="C175" s="35">
        <f t="shared" si="6"/>
        <v>5.9511734999802002E-3</v>
      </c>
      <c r="D175" s="5">
        <v>295.61</v>
      </c>
      <c r="E175" s="33">
        <f t="shared" si="6"/>
        <v>-1.3201768923147839E-3</v>
      </c>
      <c r="F175" s="5">
        <v>6466.85</v>
      </c>
      <c r="G175" s="35">
        <f t="shared" si="7"/>
        <v>1.7116108204463742E-2</v>
      </c>
      <c r="H175" s="5">
        <v>243.6</v>
      </c>
      <c r="I175" s="34">
        <f t="shared" si="8"/>
        <v>3.7861952891778294E-2</v>
      </c>
      <c r="J175" s="2"/>
    </row>
    <row r="176" spans="1:10" ht="17" x14ac:dyDescent="0.2">
      <c r="A176" s="28" t="s">
        <v>802</v>
      </c>
      <c r="B176" s="5">
        <v>16106.85</v>
      </c>
      <c r="C176" s="35">
        <f t="shared" si="6"/>
        <v>-4.1447058563175432E-3</v>
      </c>
      <c r="D176" s="5">
        <v>295.22000000000003</v>
      </c>
      <c r="E176" s="33">
        <f t="shared" si="6"/>
        <v>-9.4889528605612838E-4</v>
      </c>
      <c r="F176" s="5">
        <v>6578.49</v>
      </c>
      <c r="G176" s="35">
        <f t="shared" si="7"/>
        <v>7.0134375374504287E-3</v>
      </c>
      <c r="H176" s="5">
        <v>253</v>
      </c>
      <c r="I176" s="34">
        <f t="shared" si="8"/>
        <v>4.7318700278333736E-3</v>
      </c>
      <c r="J176" s="2"/>
    </row>
    <row r="177" spans="1:10" ht="17" x14ac:dyDescent="0.2">
      <c r="A177" s="28" t="s">
        <v>803</v>
      </c>
      <c r="B177" s="5">
        <v>16040.23</v>
      </c>
      <c r="C177" s="35">
        <f t="shared" si="6"/>
        <v>8.6868742687862266E-4</v>
      </c>
      <c r="D177" s="5">
        <v>294.94</v>
      </c>
      <c r="E177" s="33">
        <f t="shared" si="6"/>
        <v>-8.8192400818165595E-4</v>
      </c>
      <c r="F177" s="5">
        <v>6624.79</v>
      </c>
      <c r="G177" s="35">
        <f t="shared" si="7"/>
        <v>-1.1237599806193543E-2</v>
      </c>
      <c r="H177" s="5">
        <v>254.2</v>
      </c>
      <c r="I177" s="34">
        <f t="shared" si="8"/>
        <v>-1.6660440893107697E-2</v>
      </c>
      <c r="J177" s="2"/>
    </row>
    <row r="178" spans="1:10" ht="17" x14ac:dyDescent="0.2">
      <c r="A178" s="28" t="s">
        <v>804</v>
      </c>
      <c r="B178" s="5">
        <v>16054.17</v>
      </c>
      <c r="C178" s="35">
        <f t="shared" si="6"/>
        <v>6.354435507979872E-3</v>
      </c>
      <c r="D178" s="5">
        <v>294.68</v>
      </c>
      <c r="E178" s="33">
        <f t="shared" si="6"/>
        <v>-2.9226868723322141E-3</v>
      </c>
      <c r="F178" s="5">
        <v>6550.76</v>
      </c>
      <c r="G178" s="35">
        <f t="shared" si="7"/>
        <v>-3.3579142775934656E-3</v>
      </c>
      <c r="H178" s="5">
        <v>250</v>
      </c>
      <c r="I178" s="34">
        <f t="shared" si="8"/>
        <v>0</v>
      </c>
      <c r="J178" s="2"/>
    </row>
    <row r="179" spans="1:10" ht="17" x14ac:dyDescent="0.2">
      <c r="A179" s="28" t="s">
        <v>805</v>
      </c>
      <c r="B179" s="5">
        <v>16156.51</v>
      </c>
      <c r="C179" s="35">
        <f t="shared" si="6"/>
        <v>4.5962328636530714E-3</v>
      </c>
      <c r="D179" s="5">
        <v>293.82</v>
      </c>
      <c r="E179" s="33">
        <f t="shared" si="6"/>
        <v>1.0545115357656343E-3</v>
      </c>
      <c r="F179" s="5">
        <v>6528.8</v>
      </c>
      <c r="G179" s="35">
        <f t="shared" si="7"/>
        <v>2.0060125878877955E-3</v>
      </c>
      <c r="H179" s="5">
        <v>250</v>
      </c>
      <c r="I179" s="34">
        <f t="shared" si="8"/>
        <v>1.9802627296179764E-2</v>
      </c>
      <c r="J179" s="2"/>
    </row>
    <row r="180" spans="1:10" ht="17" x14ac:dyDescent="0.2">
      <c r="A180" s="28" t="s">
        <v>806</v>
      </c>
      <c r="B180" s="5">
        <v>16230.94</v>
      </c>
      <c r="C180" s="35">
        <f t="shared" si="6"/>
        <v>2.0169480889471458E-3</v>
      </c>
      <c r="D180" s="5">
        <v>294.13</v>
      </c>
      <c r="E180" s="33">
        <f t="shared" si="6"/>
        <v>1.0147906995094935E-2</v>
      </c>
      <c r="F180" s="5">
        <v>6541.91</v>
      </c>
      <c r="G180" s="35">
        <f t="shared" si="7"/>
        <v>1.0883842723181658E-2</v>
      </c>
      <c r="H180" s="5">
        <v>255</v>
      </c>
      <c r="I180" s="34">
        <f t="shared" si="8"/>
        <v>1.479201746832004E-2</v>
      </c>
      <c r="J180" s="2"/>
    </row>
    <row r="181" spans="1:10" ht="17" x14ac:dyDescent="0.2">
      <c r="A181" s="28" t="s">
        <v>807</v>
      </c>
      <c r="B181" s="5">
        <v>16263.71</v>
      </c>
      <c r="C181" s="35">
        <f t="shared" si="6"/>
        <v>1.561154907932405E-3</v>
      </c>
      <c r="D181" s="5">
        <v>297.13</v>
      </c>
      <c r="E181" s="33">
        <f t="shared" si="6"/>
        <v>-5.1287354719757872E-3</v>
      </c>
      <c r="F181" s="5">
        <v>6613.5</v>
      </c>
      <c r="G181" s="35">
        <f t="shared" si="7"/>
        <v>5.1368555599431431E-3</v>
      </c>
      <c r="H181" s="5">
        <v>258.8</v>
      </c>
      <c r="I181" s="34">
        <f t="shared" si="8"/>
        <v>-1.2441840123366354E-2</v>
      </c>
      <c r="J181" s="2"/>
    </row>
    <row r="182" spans="1:10" ht="17" x14ac:dyDescent="0.2">
      <c r="A182" s="28" t="s">
        <v>808</v>
      </c>
      <c r="B182" s="5">
        <v>16289.12</v>
      </c>
      <c r="C182" s="35">
        <f t="shared" si="6"/>
        <v>4.9004545947219924E-3</v>
      </c>
      <c r="D182" s="5">
        <v>295.61</v>
      </c>
      <c r="E182" s="33">
        <f t="shared" si="6"/>
        <v>-1.015365957402814E-3</v>
      </c>
      <c r="F182" s="5">
        <v>6647.56</v>
      </c>
      <c r="G182" s="35">
        <f t="shared" si="7"/>
        <v>-2.4565466637529454E-3</v>
      </c>
      <c r="H182" s="5">
        <v>255.6</v>
      </c>
      <c r="I182" s="34">
        <f t="shared" si="8"/>
        <v>9.3458624182378713E-3</v>
      </c>
      <c r="J182" s="2"/>
    </row>
    <row r="183" spans="1:10" ht="17" x14ac:dyDescent="0.2">
      <c r="A183" s="28" t="s">
        <v>809</v>
      </c>
      <c r="B183" s="5">
        <v>16369.14</v>
      </c>
      <c r="C183" s="35">
        <f t="shared" si="6"/>
        <v>9.7941287025271606E-4</v>
      </c>
      <c r="D183" s="5">
        <v>295.31</v>
      </c>
      <c r="E183" s="33">
        <f t="shared" si="6"/>
        <v>-1.0039732431571302E-2</v>
      </c>
      <c r="F183" s="5">
        <v>6631.25</v>
      </c>
      <c r="G183" s="35">
        <f t="shared" si="7"/>
        <v>4.4928139514617271E-3</v>
      </c>
      <c r="H183" s="5">
        <v>258</v>
      </c>
      <c r="I183" s="34">
        <f t="shared" si="8"/>
        <v>6.9525193148818332E-3</v>
      </c>
      <c r="J183" s="2"/>
    </row>
    <row r="184" spans="1:10" ht="17" x14ac:dyDescent="0.2">
      <c r="A184" s="28" t="s">
        <v>810</v>
      </c>
      <c r="B184" s="5">
        <v>16385.18</v>
      </c>
      <c r="C184" s="35">
        <f t="shared" si="6"/>
        <v>2.0138169355465863E-3</v>
      </c>
      <c r="D184" s="5">
        <v>292.36</v>
      </c>
      <c r="E184" s="33">
        <f t="shared" si="6"/>
        <v>-2.0886484455262533E-3</v>
      </c>
      <c r="F184" s="5">
        <v>6661.11</v>
      </c>
      <c r="G184" s="35">
        <f t="shared" si="7"/>
        <v>2.7016022140760043E-3</v>
      </c>
      <c r="H184" s="5">
        <v>259.8</v>
      </c>
      <c r="I184" s="34">
        <f t="shared" si="8"/>
        <v>-2.3121397583798498E-3</v>
      </c>
      <c r="J184" s="2"/>
    </row>
    <row r="185" spans="1:10" ht="17" x14ac:dyDescent="0.2">
      <c r="A185" s="28" t="s">
        <v>811</v>
      </c>
      <c r="B185" s="5">
        <v>16418.21</v>
      </c>
      <c r="C185" s="35">
        <f t="shared" si="6"/>
        <v>-9.031286443615727E-3</v>
      </c>
      <c r="D185" s="5">
        <v>291.75</v>
      </c>
      <c r="E185" s="33">
        <f t="shared" si="6"/>
        <v>1.1721945647116705E-2</v>
      </c>
      <c r="F185" s="5">
        <v>6679.13</v>
      </c>
      <c r="G185" s="35">
        <f t="shared" si="7"/>
        <v>-1.8117773060843945E-4</v>
      </c>
      <c r="H185" s="5">
        <v>259.2</v>
      </c>
      <c r="I185" s="34">
        <f t="shared" si="8"/>
        <v>-7.7190277858196765E-4</v>
      </c>
      <c r="J185" s="2"/>
    </row>
    <row r="186" spans="1:10" ht="17" x14ac:dyDescent="0.2">
      <c r="A186" s="28" t="s">
        <v>812</v>
      </c>
      <c r="B186" s="5">
        <v>16270.6</v>
      </c>
      <c r="C186" s="35">
        <f t="shared" si="6"/>
        <v>5.6787795873560754E-3</v>
      </c>
      <c r="D186" s="5">
        <v>295.19</v>
      </c>
      <c r="E186" s="33">
        <f t="shared" si="6"/>
        <v>-3.9374138645840162E-3</v>
      </c>
      <c r="F186" s="5">
        <v>6677.92</v>
      </c>
      <c r="G186" s="35">
        <f t="shared" si="7"/>
        <v>-7.9169454298568809E-3</v>
      </c>
      <c r="H186" s="5">
        <v>259</v>
      </c>
      <c r="I186" s="34">
        <f t="shared" si="8"/>
        <v>-2.7398974188113989E-2</v>
      </c>
      <c r="J186" s="2"/>
    </row>
    <row r="187" spans="1:10" ht="17" x14ac:dyDescent="0.2">
      <c r="A187" s="28" t="s">
        <v>813</v>
      </c>
      <c r="B187" s="5">
        <v>16363.26</v>
      </c>
      <c r="C187" s="35">
        <f t="shared" si="6"/>
        <v>3.9053984384427309E-3</v>
      </c>
      <c r="D187" s="5">
        <v>294.02999999999997</v>
      </c>
      <c r="E187" s="33">
        <f t="shared" si="6"/>
        <v>-2.8268329367016065E-3</v>
      </c>
      <c r="F187" s="5">
        <v>6625.26</v>
      </c>
      <c r="G187" s="35">
        <f t="shared" si="7"/>
        <v>-5.1132274957872426E-3</v>
      </c>
      <c r="H187" s="5">
        <v>252</v>
      </c>
      <c r="I187" s="34">
        <f t="shared" si="8"/>
        <v>1.1834457647002417E-2</v>
      </c>
      <c r="J187" s="2"/>
    </row>
    <row r="188" spans="1:10" ht="17" x14ac:dyDescent="0.2">
      <c r="A188" s="28" t="s">
        <v>814</v>
      </c>
      <c r="B188" s="5">
        <v>16427.29</v>
      </c>
      <c r="C188" s="35">
        <f t="shared" si="6"/>
        <v>-4.317993031605738E-3</v>
      </c>
      <c r="D188" s="5">
        <v>293.2</v>
      </c>
      <c r="E188" s="33">
        <f t="shared" si="6"/>
        <v>-7.2911819402960987E-3</v>
      </c>
      <c r="F188" s="5">
        <v>6591.47</v>
      </c>
      <c r="G188" s="35">
        <f t="shared" si="7"/>
        <v>3.5342469653620867E-4</v>
      </c>
      <c r="H188" s="5">
        <v>255</v>
      </c>
      <c r="I188" s="34">
        <f t="shared" si="8"/>
        <v>2.3256862164267922E-2</v>
      </c>
      <c r="J188" s="2"/>
    </row>
    <row r="189" spans="1:10" ht="16" x14ac:dyDescent="0.2">
      <c r="A189" s="28">
        <v>44934</v>
      </c>
      <c r="B189" s="5">
        <v>16356.51</v>
      </c>
      <c r="C189" s="35">
        <f t="shared" si="6"/>
        <v>-1.1187582200598456E-2</v>
      </c>
      <c r="D189" s="5">
        <v>291.07</v>
      </c>
      <c r="E189" s="33">
        <f t="shared" si="6"/>
        <v>-4.9940691717438312E-3</v>
      </c>
      <c r="F189" s="5">
        <v>6593.8</v>
      </c>
      <c r="G189" s="35">
        <f t="shared" si="7"/>
        <v>-1.6903258444546765E-2</v>
      </c>
      <c r="H189" s="5">
        <v>261</v>
      </c>
      <c r="I189" s="34">
        <f t="shared" si="8"/>
        <v>-2.8762184759623111E-2</v>
      </c>
      <c r="J189" s="2"/>
    </row>
    <row r="190" spans="1:10" ht="16" x14ac:dyDescent="0.2">
      <c r="A190" s="28">
        <v>44965</v>
      </c>
      <c r="B190" s="5">
        <v>16174.54</v>
      </c>
      <c r="C190" s="35">
        <f t="shared" si="6"/>
        <v>-3.0414921793155969E-3</v>
      </c>
      <c r="D190" s="5">
        <v>289.62</v>
      </c>
      <c r="E190" s="33">
        <f t="shared" si="6"/>
        <v>4.8222744316763766E-3</v>
      </c>
      <c r="F190" s="5">
        <v>6483.28</v>
      </c>
      <c r="G190" s="35">
        <f t="shared" si="7"/>
        <v>1.4315667710700808E-2</v>
      </c>
      <c r="H190" s="5">
        <v>253.6</v>
      </c>
      <c r="I190" s="34">
        <f t="shared" si="8"/>
        <v>2.3383762266864672E-2</v>
      </c>
      <c r="J190" s="2"/>
    </row>
    <row r="191" spans="1:10" ht="16" x14ac:dyDescent="0.2">
      <c r="A191" s="28">
        <v>44993</v>
      </c>
      <c r="B191" s="5">
        <v>16125.42</v>
      </c>
      <c r="C191" s="35">
        <f t="shared" si="6"/>
        <v>-3.3767698614042274E-3</v>
      </c>
      <c r="D191" s="5">
        <v>291.02</v>
      </c>
      <c r="E191" s="33">
        <f t="shared" si="6"/>
        <v>-1.3840093589347013E-2</v>
      </c>
      <c r="F191" s="5">
        <v>6576.76</v>
      </c>
      <c r="G191" s="35">
        <f t="shared" si="7"/>
        <v>-1.9331867965833638E-2</v>
      </c>
      <c r="H191" s="5">
        <v>259.60000000000002</v>
      </c>
      <c r="I191" s="34">
        <f t="shared" si="8"/>
        <v>1.5396461855923249E-3</v>
      </c>
      <c r="J191" s="2"/>
    </row>
    <row r="192" spans="1:10" ht="16" x14ac:dyDescent="0.2">
      <c r="A192" s="28">
        <v>45024</v>
      </c>
      <c r="B192" s="5">
        <v>16071.06</v>
      </c>
      <c r="C192" s="35">
        <f t="shared" si="6"/>
        <v>8.4989989359876006E-3</v>
      </c>
      <c r="D192" s="5">
        <v>287.02</v>
      </c>
      <c r="E192" s="33">
        <f t="shared" si="6"/>
        <v>1.5144994018318592E-2</v>
      </c>
      <c r="F192" s="5">
        <v>6450.84</v>
      </c>
      <c r="G192" s="35">
        <f t="shared" si="7"/>
        <v>8.7880293508586504E-3</v>
      </c>
      <c r="H192" s="5">
        <v>260</v>
      </c>
      <c r="I192" s="34">
        <f t="shared" si="8"/>
        <v>-2.3347363996991E-2</v>
      </c>
      <c r="J192" s="2"/>
    </row>
    <row r="193" spans="1:10" ht="16" x14ac:dyDescent="0.2">
      <c r="A193" s="28">
        <v>45115</v>
      </c>
      <c r="B193" s="5">
        <v>16208.23</v>
      </c>
      <c r="C193" s="35">
        <f t="shared" si="6"/>
        <v>-1.9688388917273869E-3</v>
      </c>
      <c r="D193" s="5">
        <v>291.39999999999998</v>
      </c>
      <c r="E193" s="33">
        <f t="shared" si="6"/>
        <v>-6.2652964078289131E-3</v>
      </c>
      <c r="F193" s="5">
        <v>6507.78</v>
      </c>
      <c r="G193" s="35">
        <f t="shared" si="7"/>
        <v>-5.3633393207039859E-3</v>
      </c>
      <c r="H193" s="5">
        <v>254</v>
      </c>
      <c r="I193" s="34">
        <f t="shared" si="8"/>
        <v>-3.1545767485159359E-3</v>
      </c>
      <c r="J193" s="2"/>
    </row>
    <row r="194" spans="1:10" ht="16" x14ac:dyDescent="0.2">
      <c r="A194" s="28">
        <v>45146</v>
      </c>
      <c r="B194" s="5">
        <v>16176.35</v>
      </c>
      <c r="C194" s="35">
        <f t="shared" si="6"/>
        <v>-2.5117523291307009E-3</v>
      </c>
      <c r="D194" s="5">
        <v>289.58</v>
      </c>
      <c r="E194" s="33">
        <f t="shared" si="6"/>
        <v>-4.6728248263940841E-3</v>
      </c>
      <c r="F194" s="5">
        <v>6472.97</v>
      </c>
      <c r="G194" s="35">
        <f t="shared" si="7"/>
        <v>8.8408087080829034E-3</v>
      </c>
      <c r="H194" s="5">
        <v>253.2</v>
      </c>
      <c r="I194" s="34">
        <f t="shared" si="8"/>
        <v>-7.9020154250031283E-4</v>
      </c>
      <c r="J194" s="2"/>
    </row>
    <row r="195" spans="1:10" ht="16" x14ac:dyDescent="0.2">
      <c r="A195" s="28">
        <v>45177</v>
      </c>
      <c r="B195" s="5">
        <v>16135.77</v>
      </c>
      <c r="C195" s="35">
        <f t="shared" si="6"/>
        <v>-3.4086341948125209E-5</v>
      </c>
      <c r="D195" s="5">
        <v>288.23</v>
      </c>
      <c r="E195" s="33">
        <f t="shared" si="6"/>
        <v>-2.1881466799893445E-3</v>
      </c>
      <c r="F195" s="5">
        <v>6530.45</v>
      </c>
      <c r="G195" s="35">
        <f t="shared" si="7"/>
        <v>-1.2448437384536604E-2</v>
      </c>
      <c r="H195" s="5">
        <v>253</v>
      </c>
      <c r="I195" s="34">
        <f t="shared" si="8"/>
        <v>-1.5936592262812965E-2</v>
      </c>
      <c r="J195" s="2"/>
    </row>
    <row r="196" spans="1:10" ht="16" x14ac:dyDescent="0.2">
      <c r="A196" s="28">
        <v>45207</v>
      </c>
      <c r="B196" s="5">
        <v>16135.22</v>
      </c>
      <c r="C196" s="35">
        <f t="shared" si="6"/>
        <v>5.055981469972437E-4</v>
      </c>
      <c r="D196" s="5">
        <v>287.60000000000002</v>
      </c>
      <c r="E196" s="33">
        <f t="shared" si="6"/>
        <v>3.5403181610398349E-3</v>
      </c>
      <c r="F196" s="5">
        <v>6449.66</v>
      </c>
      <c r="G196" s="35">
        <f t="shared" si="7"/>
        <v>-6.8064144804793614E-3</v>
      </c>
      <c r="H196" s="5">
        <v>249</v>
      </c>
      <c r="I196" s="34">
        <f t="shared" si="8"/>
        <v>-4.830927269665608E-3</v>
      </c>
      <c r="J196" s="2"/>
    </row>
    <row r="197" spans="1:10" ht="16" x14ac:dyDescent="0.2">
      <c r="A197" s="28">
        <v>45238</v>
      </c>
      <c r="B197" s="5">
        <v>16143.38</v>
      </c>
      <c r="C197" s="35">
        <f t="shared" ref="C197:E256" si="9">LN(B198)-LN(B197)</f>
        <v>-1.6943886819191789E-3</v>
      </c>
      <c r="D197" s="5">
        <v>288.62</v>
      </c>
      <c r="E197" s="33">
        <f t="shared" si="9"/>
        <v>6.5808845005310701E-4</v>
      </c>
      <c r="F197" s="5">
        <v>6405.91</v>
      </c>
      <c r="G197" s="35">
        <f t="shared" ref="G197:G256" si="10">LN(F198)-LN(F197)</f>
        <v>-1.2048735876588168E-2</v>
      </c>
      <c r="H197" s="5">
        <v>247.8</v>
      </c>
      <c r="I197" s="34">
        <f t="shared" ref="I197:I256" si="11">LN(H198)-LN(H197)</f>
        <v>-8.0742838460068356E-4</v>
      </c>
      <c r="J197" s="2"/>
    </row>
    <row r="198" spans="1:10" ht="17" x14ac:dyDescent="0.2">
      <c r="A198" s="28" t="s">
        <v>815</v>
      </c>
      <c r="B198" s="5">
        <v>16116.05</v>
      </c>
      <c r="C198" s="35">
        <f t="shared" si="9"/>
        <v>-1.2785492718911939E-2</v>
      </c>
      <c r="D198" s="5">
        <v>288.81</v>
      </c>
      <c r="E198" s="33">
        <f t="shared" si="9"/>
        <v>-1.7674278136281529E-3</v>
      </c>
      <c r="F198" s="5">
        <v>6329.19</v>
      </c>
      <c r="G198" s="35">
        <f t="shared" si="10"/>
        <v>1.0611839828538194E-3</v>
      </c>
      <c r="H198" s="5">
        <v>247.6</v>
      </c>
      <c r="I198" s="34">
        <f t="shared" si="11"/>
        <v>-5.6703270600877431E-3</v>
      </c>
      <c r="J198" s="2"/>
    </row>
    <row r="199" spans="1:10" ht="17" x14ac:dyDescent="0.2">
      <c r="A199" s="28" t="s">
        <v>816</v>
      </c>
      <c r="B199" s="5">
        <v>15911.31</v>
      </c>
      <c r="C199" s="35">
        <f t="shared" si="9"/>
        <v>-5.8746909362348276E-3</v>
      </c>
      <c r="D199" s="5">
        <v>288.3</v>
      </c>
      <c r="E199" s="33">
        <f t="shared" si="9"/>
        <v>-1.0109899601620675E-2</v>
      </c>
      <c r="F199" s="5">
        <v>6335.91</v>
      </c>
      <c r="G199" s="35">
        <f t="shared" si="10"/>
        <v>1.1639861529848972E-2</v>
      </c>
      <c r="H199" s="5">
        <v>246.2</v>
      </c>
      <c r="I199" s="34">
        <f t="shared" si="11"/>
        <v>1.8511595008412485E-2</v>
      </c>
      <c r="J199" s="2"/>
    </row>
    <row r="200" spans="1:10" ht="17" x14ac:dyDescent="0.2">
      <c r="A200" s="28" t="s">
        <v>817</v>
      </c>
      <c r="B200" s="5">
        <v>15818.11</v>
      </c>
      <c r="C200" s="35">
        <f t="shared" si="9"/>
        <v>-5.3073590415557703E-3</v>
      </c>
      <c r="D200" s="5">
        <v>285.39999999999998</v>
      </c>
      <c r="E200" s="33">
        <f t="shared" si="9"/>
        <v>-1.2481211279371074E-2</v>
      </c>
      <c r="F200" s="5">
        <v>6410.09</v>
      </c>
      <c r="G200" s="35">
        <f t="shared" si="10"/>
        <v>-7.0637926730974243E-3</v>
      </c>
      <c r="H200" s="5">
        <v>250.8</v>
      </c>
      <c r="I200" s="34">
        <f t="shared" si="11"/>
        <v>-3.1948908965198086E-3</v>
      </c>
      <c r="J200" s="2"/>
    </row>
    <row r="201" spans="1:10" ht="17" x14ac:dyDescent="0.2">
      <c r="A201" s="28" t="s">
        <v>818</v>
      </c>
      <c r="B201" s="5">
        <v>15734.38</v>
      </c>
      <c r="C201" s="35">
        <f t="shared" si="9"/>
        <v>1.0030317297733404E-3</v>
      </c>
      <c r="D201" s="5">
        <v>281.86</v>
      </c>
      <c r="E201" s="33">
        <f t="shared" si="9"/>
        <v>-4.2583393120398938E-4</v>
      </c>
      <c r="F201" s="5">
        <v>6364.97</v>
      </c>
      <c r="G201" s="35">
        <f t="shared" si="10"/>
        <v>-1.1805523653231731E-2</v>
      </c>
      <c r="H201" s="5">
        <v>250</v>
      </c>
      <c r="I201" s="34">
        <f t="shared" si="11"/>
        <v>-2.511270081507444E-2</v>
      </c>
      <c r="J201" s="2"/>
    </row>
    <row r="202" spans="1:10" ht="17" x14ac:dyDescent="0.2">
      <c r="A202" s="28" t="s">
        <v>819</v>
      </c>
      <c r="B202" s="5">
        <v>15750.17</v>
      </c>
      <c r="C202" s="35">
        <f t="shared" si="9"/>
        <v>-2.5145747040511424E-4</v>
      </c>
      <c r="D202" s="5">
        <v>281.74</v>
      </c>
      <c r="E202" s="33">
        <f t="shared" si="9"/>
        <v>-6.0522097231636707E-3</v>
      </c>
      <c r="F202" s="5">
        <v>6290.27</v>
      </c>
      <c r="G202" s="35">
        <f t="shared" si="10"/>
        <v>0</v>
      </c>
      <c r="H202" s="5">
        <v>243.8</v>
      </c>
      <c r="I202" s="34">
        <f t="shared" si="11"/>
        <v>0</v>
      </c>
      <c r="J202" s="2"/>
    </row>
    <row r="203" spans="1:10" ht="17" x14ac:dyDescent="0.2">
      <c r="A203" s="28" t="s">
        <v>820</v>
      </c>
      <c r="B203" s="5">
        <v>15746.21</v>
      </c>
      <c r="C203" s="35">
        <f t="shared" si="9"/>
        <v>-3.5582890464400663E-3</v>
      </c>
      <c r="D203" s="5">
        <v>280.04000000000002</v>
      </c>
      <c r="E203" s="33">
        <f t="shared" si="9"/>
        <v>9.6368348673259163E-4</v>
      </c>
      <c r="F203" s="5">
        <v>6290.27</v>
      </c>
      <c r="G203" s="35">
        <f t="shared" si="10"/>
        <v>-1.2458310040740272E-2</v>
      </c>
      <c r="H203" s="5">
        <v>243.8</v>
      </c>
      <c r="I203" s="34">
        <f t="shared" si="11"/>
        <v>-1.988466511566056E-2</v>
      </c>
      <c r="J203" s="2"/>
    </row>
    <row r="204" spans="1:10" ht="17" x14ac:dyDescent="0.2">
      <c r="A204" s="28" t="s">
        <v>821</v>
      </c>
      <c r="B204" s="5">
        <v>15690.28</v>
      </c>
      <c r="C204" s="35">
        <f t="shared" si="9"/>
        <v>8.4402290118550383E-3</v>
      </c>
      <c r="D204" s="5">
        <v>280.31</v>
      </c>
      <c r="E204" s="33">
        <f t="shared" si="9"/>
        <v>5.5498381446845713E-3</v>
      </c>
      <c r="F204" s="5">
        <v>6212.39</v>
      </c>
      <c r="G204" s="35">
        <f t="shared" si="10"/>
        <v>-5.2872859014403417E-3</v>
      </c>
      <c r="H204" s="5">
        <v>239</v>
      </c>
      <c r="I204" s="34">
        <f t="shared" si="11"/>
        <v>8.3333815591437599E-3</v>
      </c>
      <c r="J204" s="2"/>
    </row>
    <row r="205" spans="1:10" ht="17" x14ac:dyDescent="0.2">
      <c r="A205" s="28" t="s">
        <v>822</v>
      </c>
      <c r="B205" s="5">
        <v>15823.27</v>
      </c>
      <c r="C205" s="35">
        <f t="shared" si="9"/>
        <v>-8.903680574004369E-3</v>
      </c>
      <c r="D205" s="5">
        <v>281.87</v>
      </c>
      <c r="E205" s="33">
        <f t="shared" si="9"/>
        <v>1.7014643784314387E-3</v>
      </c>
      <c r="F205" s="5">
        <v>6179.63</v>
      </c>
      <c r="G205" s="35">
        <f t="shared" si="10"/>
        <v>7.4403365789255105E-3</v>
      </c>
      <c r="H205" s="5">
        <v>241</v>
      </c>
      <c r="I205" s="34">
        <f t="shared" si="11"/>
        <v>8.2645098498934644E-3</v>
      </c>
      <c r="J205" s="2"/>
    </row>
    <row r="206" spans="1:10" ht="17" x14ac:dyDescent="0.2">
      <c r="A206" s="28" t="s">
        <v>823</v>
      </c>
      <c r="B206" s="5">
        <v>15683.01</v>
      </c>
      <c r="C206" s="35">
        <f t="shared" si="9"/>
        <v>5.3354793292985647E-3</v>
      </c>
      <c r="D206" s="5">
        <v>282.35000000000002</v>
      </c>
      <c r="E206" s="33">
        <f t="shared" si="9"/>
        <v>7.8669729986993175E-3</v>
      </c>
      <c r="F206" s="5">
        <v>6225.78</v>
      </c>
      <c r="G206" s="35">
        <f t="shared" si="10"/>
        <v>-1.0522937089342932E-2</v>
      </c>
      <c r="H206" s="5">
        <v>243</v>
      </c>
      <c r="I206" s="34">
        <f t="shared" si="11"/>
        <v>-1.3256200747134628E-2</v>
      </c>
      <c r="J206" s="2"/>
    </row>
    <row r="207" spans="1:10" ht="17" x14ac:dyDescent="0.2">
      <c r="A207" s="28" t="s">
        <v>824</v>
      </c>
      <c r="B207" s="5">
        <v>15766.91</v>
      </c>
      <c r="C207" s="35">
        <f t="shared" si="9"/>
        <v>7.1211967313953295E-3</v>
      </c>
      <c r="D207" s="5">
        <v>284.58</v>
      </c>
      <c r="E207" s="33">
        <f t="shared" si="9"/>
        <v>-3.1675667916477579E-3</v>
      </c>
      <c r="F207" s="5">
        <v>6160.61</v>
      </c>
      <c r="G207" s="35">
        <f t="shared" si="10"/>
        <v>0</v>
      </c>
      <c r="H207" s="5">
        <v>239.8</v>
      </c>
      <c r="I207" s="34">
        <f t="shared" si="11"/>
        <v>0</v>
      </c>
      <c r="J207" s="2"/>
    </row>
    <row r="208" spans="1:10" ht="17" x14ac:dyDescent="0.2">
      <c r="A208" s="28" t="s">
        <v>825</v>
      </c>
      <c r="B208" s="5">
        <v>15879.59</v>
      </c>
      <c r="C208" s="35">
        <f t="shared" si="9"/>
        <v>1.0143854046297918E-2</v>
      </c>
      <c r="D208" s="5">
        <v>283.68</v>
      </c>
      <c r="E208" s="33">
        <f t="shared" si="9"/>
        <v>-3.1730922049444388E-4</v>
      </c>
      <c r="F208" s="5">
        <v>6160.61</v>
      </c>
      <c r="G208" s="35">
        <f t="shared" si="10"/>
        <v>1.0397643734064488E-2</v>
      </c>
      <c r="H208" s="5">
        <v>239.8</v>
      </c>
      <c r="I208" s="34">
        <f t="shared" si="11"/>
        <v>-3.3416906619025966E-3</v>
      </c>
      <c r="J208" s="2"/>
    </row>
    <row r="209" spans="1:10" ht="17" x14ac:dyDescent="0.2">
      <c r="A209" s="28" t="s">
        <v>826</v>
      </c>
      <c r="B209" s="5">
        <v>16041.49</v>
      </c>
      <c r="C209" s="35">
        <f t="shared" si="9"/>
        <v>2.0382555036988492E-3</v>
      </c>
      <c r="D209" s="5">
        <v>283.58999999999997</v>
      </c>
      <c r="E209" s="33">
        <f t="shared" si="9"/>
        <v>2.2894186073685319E-3</v>
      </c>
      <c r="F209" s="5">
        <v>6225</v>
      </c>
      <c r="G209" s="35">
        <f t="shared" si="10"/>
        <v>1.1228292392608807E-2</v>
      </c>
      <c r="H209" s="5">
        <v>239</v>
      </c>
      <c r="I209" s="34">
        <f t="shared" si="11"/>
        <v>2.2342675365929487E-2</v>
      </c>
      <c r="J209" s="2"/>
    </row>
    <row r="210" spans="1:10" ht="17" x14ac:dyDescent="0.2">
      <c r="A210" s="28" t="s">
        <v>827</v>
      </c>
      <c r="B210" s="5">
        <v>16074.22</v>
      </c>
      <c r="C210" s="35">
        <f t="shared" si="9"/>
        <v>-4.6048994234784146E-3</v>
      </c>
      <c r="D210" s="5">
        <v>284.24</v>
      </c>
      <c r="E210" s="33">
        <f t="shared" si="9"/>
        <v>-1.0930616974560436E-2</v>
      </c>
      <c r="F210" s="5">
        <v>6295.29</v>
      </c>
      <c r="G210" s="35">
        <f t="shared" si="10"/>
        <v>-1.9252367218909328E-2</v>
      </c>
      <c r="H210" s="5">
        <v>244.4</v>
      </c>
      <c r="I210" s="34">
        <f t="shared" si="11"/>
        <v>-3.0746086162309005E-2</v>
      </c>
      <c r="J210" s="2"/>
    </row>
    <row r="211" spans="1:10" ht="17" x14ac:dyDescent="0.2">
      <c r="A211" s="28" t="s">
        <v>828</v>
      </c>
      <c r="B211" s="5">
        <v>16000.37</v>
      </c>
      <c r="C211" s="35">
        <f t="shared" si="9"/>
        <v>5.6973570672731455E-3</v>
      </c>
      <c r="D211" s="5">
        <v>281.14999999999998</v>
      </c>
      <c r="E211" s="33">
        <f t="shared" si="9"/>
        <v>-7.4721133544741747E-4</v>
      </c>
      <c r="F211" s="5">
        <v>6175.25</v>
      </c>
      <c r="G211" s="35">
        <f t="shared" si="10"/>
        <v>9.4041027267621757E-4</v>
      </c>
      <c r="H211" s="5">
        <v>237</v>
      </c>
      <c r="I211" s="34">
        <f t="shared" si="11"/>
        <v>1.2578782206859707E-2</v>
      </c>
      <c r="J211" s="2"/>
    </row>
    <row r="212" spans="1:10" ht="16" x14ac:dyDescent="0.2">
      <c r="A212" s="28">
        <v>44935</v>
      </c>
      <c r="B212" s="5">
        <v>16091.79</v>
      </c>
      <c r="C212" s="35">
        <f t="shared" si="9"/>
        <v>-9.3219593415625468E-3</v>
      </c>
      <c r="D212" s="5">
        <v>280.94</v>
      </c>
      <c r="E212" s="33">
        <f t="shared" si="9"/>
        <v>-6.3560292538129559E-3</v>
      </c>
      <c r="F212" s="5">
        <v>6181.06</v>
      </c>
      <c r="G212" s="35">
        <f t="shared" si="10"/>
        <v>7.0836645536243026E-3</v>
      </c>
      <c r="H212" s="5">
        <v>240</v>
      </c>
      <c r="I212" s="34">
        <f t="shared" si="11"/>
        <v>-1.5960019578729501E-2</v>
      </c>
      <c r="J212" s="2"/>
    </row>
    <row r="213" spans="1:10" ht="16" x14ac:dyDescent="0.2">
      <c r="A213" s="28">
        <v>45055</v>
      </c>
      <c r="B213" s="5">
        <v>15942.48</v>
      </c>
      <c r="C213" s="35">
        <f t="shared" si="9"/>
        <v>-3.2009818118421407E-3</v>
      </c>
      <c r="D213" s="5">
        <v>279.16000000000003</v>
      </c>
      <c r="E213" s="33">
        <f t="shared" si="9"/>
        <v>-1.3415275118682679E-2</v>
      </c>
      <c r="F213" s="5">
        <v>6225</v>
      </c>
      <c r="G213" s="35">
        <f t="shared" si="10"/>
        <v>2.6775366951721224E-3</v>
      </c>
      <c r="H213" s="5">
        <v>236.2</v>
      </c>
      <c r="I213" s="34">
        <f t="shared" si="11"/>
        <v>3.3812373718697941E-3</v>
      </c>
      <c r="J213" s="2"/>
    </row>
    <row r="214" spans="1:10" ht="16" x14ac:dyDescent="0.2">
      <c r="A214" s="28">
        <v>45086</v>
      </c>
      <c r="B214" s="5">
        <v>15891.53</v>
      </c>
      <c r="C214" s="35">
        <f t="shared" si="9"/>
        <v>-1.7218949376740511E-3</v>
      </c>
      <c r="D214" s="5">
        <v>275.44</v>
      </c>
      <c r="E214" s="33">
        <f t="shared" si="9"/>
        <v>1.0437641032860157E-2</v>
      </c>
      <c r="F214" s="5">
        <v>6241.69</v>
      </c>
      <c r="G214" s="35">
        <f t="shared" si="10"/>
        <v>-9.4360671685649322E-3</v>
      </c>
      <c r="H214" s="5">
        <v>237</v>
      </c>
      <c r="I214" s="34">
        <f t="shared" si="11"/>
        <v>-1.1884689971514817E-2</v>
      </c>
      <c r="J214" s="2"/>
    </row>
    <row r="215" spans="1:10" ht="16" x14ac:dyDescent="0.2">
      <c r="A215" s="28">
        <v>45116</v>
      </c>
      <c r="B215" s="5">
        <v>15864.19</v>
      </c>
      <c r="C215" s="35">
        <f t="shared" si="9"/>
        <v>9.3248383258526246E-4</v>
      </c>
      <c r="D215" s="5">
        <v>278.33</v>
      </c>
      <c r="E215" s="33">
        <f t="shared" si="9"/>
        <v>3.1925414973734689E-3</v>
      </c>
      <c r="F215" s="5">
        <v>6183.07</v>
      </c>
      <c r="G215" s="35">
        <f t="shared" si="10"/>
        <v>6.427552011285087E-3</v>
      </c>
      <c r="H215" s="5">
        <v>234.2</v>
      </c>
      <c r="I215" s="34">
        <f t="shared" si="11"/>
        <v>-5.1369975979165261E-3</v>
      </c>
      <c r="J215" s="2"/>
    </row>
    <row r="216" spans="1:10" ht="16" x14ac:dyDescent="0.2">
      <c r="A216" s="28">
        <v>45147</v>
      </c>
      <c r="B216" s="5">
        <v>15878.99</v>
      </c>
      <c r="C216" s="35">
        <f t="shared" si="9"/>
        <v>4.426867115443045E-3</v>
      </c>
      <c r="D216" s="5">
        <v>279.22000000000003</v>
      </c>
      <c r="E216" s="33">
        <f t="shared" si="9"/>
        <v>1.9320911946190122E-3</v>
      </c>
      <c r="F216" s="5">
        <v>6222.94</v>
      </c>
      <c r="G216" s="35">
        <f t="shared" si="10"/>
        <v>1.7340098174010166E-3</v>
      </c>
      <c r="H216" s="5">
        <v>233</v>
      </c>
      <c r="I216" s="34">
        <f t="shared" si="11"/>
        <v>1.7021687569431343E-2</v>
      </c>
      <c r="J216" s="2"/>
    </row>
    <row r="217" spans="1:10" ht="16" x14ac:dyDescent="0.2">
      <c r="A217" s="28">
        <v>45239</v>
      </c>
      <c r="B217" s="5">
        <v>15949.44</v>
      </c>
      <c r="C217" s="35">
        <f t="shared" si="9"/>
        <v>2.8022135789740332E-4</v>
      </c>
      <c r="D217" s="5">
        <v>279.76</v>
      </c>
      <c r="E217" s="33">
        <f t="shared" si="9"/>
        <v>3.3900152008108364E-3</v>
      </c>
      <c r="F217" s="5">
        <v>6233.74</v>
      </c>
      <c r="G217" s="35">
        <f t="shared" si="10"/>
        <v>-5.6803869325250389E-4</v>
      </c>
      <c r="H217" s="5">
        <v>237</v>
      </c>
      <c r="I217" s="34">
        <f t="shared" si="11"/>
        <v>4.2105325363435142E-3</v>
      </c>
      <c r="J217" s="2"/>
    </row>
    <row r="218" spans="1:10" ht="16" x14ac:dyDescent="0.2">
      <c r="A218" s="28">
        <v>45269</v>
      </c>
      <c r="B218" s="5">
        <v>15953.91</v>
      </c>
      <c r="C218" s="35">
        <f t="shared" si="9"/>
        <v>-1.7107613670983568E-3</v>
      </c>
      <c r="D218" s="5">
        <v>280.70999999999998</v>
      </c>
      <c r="E218" s="33">
        <f t="shared" si="9"/>
        <v>3.7690273603496749E-3</v>
      </c>
      <c r="F218" s="5">
        <v>6230.2</v>
      </c>
      <c r="G218" s="35">
        <f t="shared" si="10"/>
        <v>-1.3089695417397351E-2</v>
      </c>
      <c r="H218" s="5">
        <v>238</v>
      </c>
      <c r="I218" s="34">
        <f t="shared" si="11"/>
        <v>-3.419136474827944E-2</v>
      </c>
      <c r="J218" s="2"/>
    </row>
    <row r="219" spans="1:10" ht="17" x14ac:dyDescent="0.2">
      <c r="A219" s="28" t="s">
        <v>829</v>
      </c>
      <c r="B219" s="5">
        <v>15926.64</v>
      </c>
      <c r="C219" s="35">
        <f t="shared" si="9"/>
        <v>1.0172463384554575E-2</v>
      </c>
      <c r="D219" s="5">
        <v>281.77</v>
      </c>
      <c r="E219" s="33">
        <f t="shared" si="9"/>
        <v>1.0555584919391237E-2</v>
      </c>
      <c r="F219" s="5">
        <v>6149.18</v>
      </c>
      <c r="G219" s="35">
        <f t="shared" si="10"/>
        <v>9.5844741994781657E-3</v>
      </c>
      <c r="H219" s="5">
        <v>230</v>
      </c>
      <c r="I219" s="34">
        <f t="shared" si="11"/>
        <v>1.0380716054561034E-2</v>
      </c>
      <c r="J219" s="2"/>
    </row>
    <row r="220" spans="1:10" ht="17" x14ac:dyDescent="0.2">
      <c r="A220" s="28" t="s">
        <v>830</v>
      </c>
      <c r="B220" s="5">
        <v>16089.48</v>
      </c>
      <c r="C220" s="35">
        <f t="shared" si="9"/>
        <v>-7.2232745303342227E-3</v>
      </c>
      <c r="D220" s="5">
        <v>284.76</v>
      </c>
      <c r="E220" s="33">
        <f t="shared" si="9"/>
        <v>-2.3198610471077963E-2</v>
      </c>
      <c r="F220" s="5">
        <v>6208.4</v>
      </c>
      <c r="G220" s="35">
        <f t="shared" si="10"/>
        <v>-1.3305705781769817E-2</v>
      </c>
      <c r="H220" s="5">
        <v>232.4</v>
      </c>
      <c r="I220" s="34">
        <f t="shared" si="11"/>
        <v>-1.8237587549781331E-2</v>
      </c>
      <c r="J220" s="2"/>
    </row>
    <row r="221" spans="1:10" ht="17" x14ac:dyDescent="0.2">
      <c r="A221" s="28" t="s">
        <v>831</v>
      </c>
      <c r="B221" s="5">
        <v>15973.68</v>
      </c>
      <c r="C221" s="35">
        <f t="shared" si="9"/>
        <v>-1.3255572600776588E-3</v>
      </c>
      <c r="D221" s="5">
        <v>278.23</v>
      </c>
      <c r="E221" s="33">
        <f t="shared" si="9"/>
        <v>-1.8346978795218405E-3</v>
      </c>
      <c r="F221" s="5">
        <v>6126.34</v>
      </c>
      <c r="G221" s="35">
        <f t="shared" si="10"/>
        <v>-2.8895812838669599E-4</v>
      </c>
      <c r="H221" s="5">
        <v>228.2</v>
      </c>
      <c r="I221" s="34">
        <f t="shared" si="11"/>
        <v>7.8568714952202967E-3</v>
      </c>
      <c r="J221" s="2"/>
    </row>
    <row r="222" spans="1:10" ht="17" x14ac:dyDescent="0.2">
      <c r="A222" s="28" t="s">
        <v>832</v>
      </c>
      <c r="B222" s="5">
        <v>15952.52</v>
      </c>
      <c r="C222" s="35">
        <f t="shared" si="9"/>
        <v>-1.4748353834637129E-3</v>
      </c>
      <c r="D222" s="5">
        <v>277.72000000000003</v>
      </c>
      <c r="E222" s="33">
        <f t="shared" si="9"/>
        <v>1.4752184019277692E-3</v>
      </c>
      <c r="F222" s="5">
        <v>6124.57</v>
      </c>
      <c r="G222" s="35">
        <f t="shared" si="10"/>
        <v>-1.2585871337266852E-2</v>
      </c>
      <c r="H222" s="5">
        <v>230</v>
      </c>
      <c r="I222" s="34">
        <f t="shared" si="11"/>
        <v>-1.7406444777838814E-3</v>
      </c>
      <c r="J222" s="2"/>
    </row>
    <row r="223" spans="1:10" ht="17" x14ac:dyDescent="0.2">
      <c r="A223" s="28" t="s">
        <v>833</v>
      </c>
      <c r="B223" s="5">
        <v>15929.01</v>
      </c>
      <c r="C223" s="35">
        <f t="shared" si="9"/>
        <v>-4.3657188253494184E-3</v>
      </c>
      <c r="D223" s="5">
        <v>278.13</v>
      </c>
      <c r="E223" s="33">
        <f t="shared" si="9"/>
        <v>-3.3493629712522122E-3</v>
      </c>
      <c r="F223" s="5">
        <v>6047.97</v>
      </c>
      <c r="G223" s="35">
        <f t="shared" si="10"/>
        <v>-1.1464959924918361E-3</v>
      </c>
      <c r="H223" s="5">
        <v>229.6</v>
      </c>
      <c r="I223" s="34">
        <f t="shared" si="11"/>
        <v>-1.9349768179876214E-2</v>
      </c>
      <c r="J223" s="2"/>
    </row>
    <row r="224" spans="1:10" ht="17" x14ac:dyDescent="0.2">
      <c r="A224" s="28" t="s">
        <v>834</v>
      </c>
      <c r="B224" s="5">
        <v>15859.62</v>
      </c>
      <c r="C224" s="35">
        <f t="shared" si="9"/>
        <v>-1.6402783174036983E-2</v>
      </c>
      <c r="D224" s="5">
        <v>277.2</v>
      </c>
      <c r="E224" s="33">
        <f t="shared" si="9"/>
        <v>-2.1808967655949196E-2</v>
      </c>
      <c r="F224" s="5">
        <v>6041.04</v>
      </c>
      <c r="G224" s="35">
        <f t="shared" si="10"/>
        <v>8.8449992627008811E-3</v>
      </c>
      <c r="H224" s="5">
        <v>225.2</v>
      </c>
      <c r="I224" s="34">
        <f t="shared" si="11"/>
        <v>4.4306674164849014E-3</v>
      </c>
      <c r="J224" s="2"/>
    </row>
    <row r="225" spans="1:10" ht="17" x14ac:dyDescent="0.2">
      <c r="A225" s="28" t="s">
        <v>835</v>
      </c>
      <c r="B225" s="5">
        <v>15601.6</v>
      </c>
      <c r="C225" s="35">
        <f t="shared" si="9"/>
        <v>-2.0589585251613585E-3</v>
      </c>
      <c r="D225" s="5">
        <v>271.22000000000003</v>
      </c>
      <c r="E225" s="33">
        <f t="shared" si="9"/>
        <v>3.6802632441288452E-3</v>
      </c>
      <c r="F225" s="5">
        <v>6094.71</v>
      </c>
      <c r="G225" s="35">
        <f t="shared" si="10"/>
        <v>7.8578545282770307E-3</v>
      </c>
      <c r="H225" s="5">
        <v>226.2</v>
      </c>
      <c r="I225" s="34">
        <f t="shared" si="11"/>
        <v>-8.8456440973416761E-4</v>
      </c>
      <c r="J225" s="2"/>
    </row>
    <row r="226" spans="1:10" ht="17" x14ac:dyDescent="0.2">
      <c r="A226" s="28" t="s">
        <v>836</v>
      </c>
      <c r="B226" s="5">
        <v>15569.51</v>
      </c>
      <c r="C226" s="35">
        <f t="shared" si="9"/>
        <v>1.5543958122830048E-3</v>
      </c>
      <c r="D226" s="5">
        <v>272.22000000000003</v>
      </c>
      <c r="E226" s="33">
        <f t="shared" si="9"/>
        <v>-9.0037508623943552E-3</v>
      </c>
      <c r="F226" s="5">
        <v>6142.79</v>
      </c>
      <c r="G226" s="35">
        <f t="shared" si="10"/>
        <v>4.8799874037950275E-3</v>
      </c>
      <c r="H226" s="5">
        <v>226</v>
      </c>
      <c r="I226" s="34">
        <f t="shared" si="11"/>
        <v>0</v>
      </c>
      <c r="J226" s="2"/>
    </row>
    <row r="227" spans="1:10" ht="17" x14ac:dyDescent="0.2">
      <c r="A227" s="28" t="s">
        <v>837</v>
      </c>
      <c r="B227" s="5">
        <v>15593.73</v>
      </c>
      <c r="C227" s="35">
        <f t="shared" si="9"/>
        <v>-1.3698220765544278E-2</v>
      </c>
      <c r="D227" s="5">
        <v>269.77999999999997</v>
      </c>
      <c r="E227" s="33">
        <f t="shared" si="9"/>
        <v>-7.6651538090919402E-3</v>
      </c>
      <c r="F227" s="5">
        <v>6172.84</v>
      </c>
      <c r="G227" s="35">
        <f t="shared" si="10"/>
        <v>1.4650356348814952E-2</v>
      </c>
      <c r="H227" s="5">
        <v>226</v>
      </c>
      <c r="I227" s="34">
        <f t="shared" si="11"/>
        <v>4.4150182091167167E-3</v>
      </c>
      <c r="J227" s="2"/>
    </row>
    <row r="228" spans="1:10" ht="17" x14ac:dyDescent="0.2">
      <c r="A228" s="28" t="s">
        <v>838</v>
      </c>
      <c r="B228" s="5">
        <v>15381.58</v>
      </c>
      <c r="C228" s="35">
        <f t="shared" si="9"/>
        <v>8.5195514550484575E-4</v>
      </c>
      <c r="D228" s="5">
        <v>267.72000000000003</v>
      </c>
      <c r="E228" s="33">
        <f t="shared" si="9"/>
        <v>-1.5357122047922722E-2</v>
      </c>
      <c r="F228" s="5">
        <v>6263.94</v>
      </c>
      <c r="G228" s="35">
        <f t="shared" si="10"/>
        <v>1.7524513607627412E-2</v>
      </c>
      <c r="H228" s="5">
        <v>227</v>
      </c>
      <c r="I228" s="34">
        <f t="shared" si="11"/>
        <v>7.8982420242397211E-3</v>
      </c>
      <c r="J228" s="2"/>
    </row>
    <row r="229" spans="1:10" ht="17" x14ac:dyDescent="0.2">
      <c r="A229" s="28" t="s">
        <v>839</v>
      </c>
      <c r="B229" s="5">
        <v>15394.69</v>
      </c>
      <c r="C229" s="35">
        <f t="shared" si="9"/>
        <v>5.401538620374069E-3</v>
      </c>
      <c r="D229" s="5">
        <v>263.64</v>
      </c>
      <c r="E229" s="33">
        <f t="shared" si="9"/>
        <v>7.3692301065486632E-3</v>
      </c>
      <c r="F229" s="5">
        <v>6374.68</v>
      </c>
      <c r="G229" s="35">
        <f t="shared" si="10"/>
        <v>1.6990333392374879E-3</v>
      </c>
      <c r="H229" s="5">
        <v>228.8</v>
      </c>
      <c r="I229" s="34">
        <f t="shared" si="11"/>
        <v>5.2310494175529243E-3</v>
      </c>
      <c r="J229" s="2"/>
    </row>
    <row r="230" spans="1:10" ht="17" x14ac:dyDescent="0.2">
      <c r="A230" s="28" t="s">
        <v>840</v>
      </c>
      <c r="B230" s="5">
        <v>15478.07</v>
      </c>
      <c r="C230" s="35">
        <f t="shared" si="9"/>
        <v>-5.1729144884919975E-3</v>
      </c>
      <c r="D230" s="5">
        <v>265.58999999999997</v>
      </c>
      <c r="E230" s="33">
        <f t="shared" si="9"/>
        <v>-8.1281282229586083E-3</v>
      </c>
      <c r="F230" s="5">
        <v>6385.52</v>
      </c>
      <c r="G230" s="35">
        <f t="shared" si="10"/>
        <v>-1.0117535600217664E-2</v>
      </c>
      <c r="H230" s="5">
        <v>230</v>
      </c>
      <c r="I230" s="34">
        <f t="shared" si="11"/>
        <v>-2.6121042279250162E-3</v>
      </c>
      <c r="J230" s="2"/>
    </row>
    <row r="231" spans="1:10" ht="17" x14ac:dyDescent="0.2">
      <c r="A231" s="28" t="s">
        <v>841</v>
      </c>
      <c r="B231" s="5">
        <v>15398.21</v>
      </c>
      <c r="C231" s="35">
        <f t="shared" si="9"/>
        <v>-1.0983445392009017E-2</v>
      </c>
      <c r="D231" s="5">
        <v>263.44</v>
      </c>
      <c r="E231" s="33">
        <f t="shared" si="9"/>
        <v>-2.1835515171039432E-2</v>
      </c>
      <c r="F231" s="5">
        <v>6321.24</v>
      </c>
      <c r="G231" s="35">
        <f t="shared" si="10"/>
        <v>-2.6469688195618346E-3</v>
      </c>
      <c r="H231" s="5">
        <v>229.4</v>
      </c>
      <c r="I231" s="34">
        <f t="shared" si="11"/>
        <v>-6.9991536821891742E-3</v>
      </c>
      <c r="J231" s="2"/>
    </row>
    <row r="232" spans="1:10" ht="16" x14ac:dyDescent="0.2">
      <c r="A232" s="28">
        <v>44967</v>
      </c>
      <c r="B232" s="5">
        <v>15230.01</v>
      </c>
      <c r="C232" s="35">
        <f t="shared" si="9"/>
        <v>-1.2327137216967543E-2</v>
      </c>
      <c r="D232" s="5">
        <v>257.75</v>
      </c>
      <c r="E232" s="33">
        <f t="shared" si="9"/>
        <v>-1.2728580409316237E-2</v>
      </c>
      <c r="F232" s="5">
        <v>6304.53</v>
      </c>
      <c r="G232" s="35">
        <f t="shared" si="10"/>
        <v>2.3155270465125E-4</v>
      </c>
      <c r="H232" s="5">
        <v>227.8</v>
      </c>
      <c r="I232" s="34">
        <f t="shared" si="11"/>
        <v>-3.518033531678455E-3</v>
      </c>
      <c r="J232" s="2"/>
    </row>
    <row r="233" spans="1:10" ht="16" x14ac:dyDescent="0.2">
      <c r="A233" s="28">
        <v>44995</v>
      </c>
      <c r="B233" s="5">
        <v>15043.42</v>
      </c>
      <c r="C233" s="35">
        <f t="shared" si="9"/>
        <v>1.8257093972096072E-3</v>
      </c>
      <c r="D233" s="5">
        <v>254.49</v>
      </c>
      <c r="E233" s="33">
        <f t="shared" si="9"/>
        <v>5.1734389343147669E-3</v>
      </c>
      <c r="F233" s="5">
        <v>6305.99</v>
      </c>
      <c r="G233" s="35">
        <f t="shared" si="10"/>
        <v>-1.2360970426321671E-3</v>
      </c>
      <c r="H233" s="5">
        <v>227</v>
      </c>
      <c r="I233" s="34">
        <f t="shared" si="11"/>
        <v>-1.6881786974247248E-2</v>
      </c>
      <c r="J233" s="2"/>
    </row>
    <row r="234" spans="1:10" ht="16" x14ac:dyDescent="0.2">
      <c r="A234" s="28">
        <v>45026</v>
      </c>
      <c r="B234" s="5">
        <v>15070.91</v>
      </c>
      <c r="C234" s="35">
        <f t="shared" si="9"/>
        <v>1.380047043220145E-4</v>
      </c>
      <c r="D234" s="5">
        <v>255.81</v>
      </c>
      <c r="E234" s="33">
        <f t="shared" si="9"/>
        <v>-1.4093611753883906E-2</v>
      </c>
      <c r="F234" s="5">
        <v>6298.2</v>
      </c>
      <c r="G234" s="35">
        <f t="shared" si="10"/>
        <v>-1.9172169698331132E-2</v>
      </c>
      <c r="H234" s="5">
        <v>223.2</v>
      </c>
      <c r="I234" s="34">
        <f t="shared" si="11"/>
        <v>-1.4440684154793715E-2</v>
      </c>
      <c r="J234" s="2"/>
    </row>
    <row r="235" spans="1:10" ht="16" x14ac:dyDescent="0.2">
      <c r="A235" s="28">
        <v>45056</v>
      </c>
      <c r="B235" s="5">
        <v>15072.99</v>
      </c>
      <c r="C235" s="35">
        <f t="shared" si="9"/>
        <v>9.3129707626857794E-3</v>
      </c>
      <c r="D235" s="5">
        <v>252.23</v>
      </c>
      <c r="E235" s="33">
        <f t="shared" si="9"/>
        <v>-1.6025919966808466E-2</v>
      </c>
      <c r="F235" s="5">
        <v>6178.6</v>
      </c>
      <c r="G235" s="35">
        <f t="shared" si="10"/>
        <v>1.308048927032246E-2</v>
      </c>
      <c r="H235" s="5">
        <v>220</v>
      </c>
      <c r="I235" s="34">
        <f t="shared" si="11"/>
        <v>4.535155165390492E-3</v>
      </c>
      <c r="J235" s="2"/>
    </row>
    <row r="236" spans="1:10" ht="16" x14ac:dyDescent="0.2">
      <c r="A236" s="28">
        <v>45087</v>
      </c>
      <c r="B236" s="5">
        <v>15214.02</v>
      </c>
      <c r="C236" s="35">
        <f t="shared" si="9"/>
        <v>6.8164589347610161E-3</v>
      </c>
      <c r="D236" s="5">
        <v>248.22</v>
      </c>
      <c r="E236" s="33">
        <f t="shared" si="9"/>
        <v>6.8254169499457618E-3</v>
      </c>
      <c r="F236" s="5">
        <v>6259.95</v>
      </c>
      <c r="G236" s="35">
        <f t="shared" si="10"/>
        <v>-1.2451938172759469E-3</v>
      </c>
      <c r="H236" s="5">
        <v>221</v>
      </c>
      <c r="I236" s="34">
        <f t="shared" si="11"/>
        <v>-9.0909717012515046E-3</v>
      </c>
      <c r="J236" s="2"/>
    </row>
    <row r="237" spans="1:10" ht="16" x14ac:dyDescent="0.2">
      <c r="A237" s="28">
        <v>45179</v>
      </c>
      <c r="B237" s="5">
        <v>15318.08</v>
      </c>
      <c r="C237" s="35">
        <f t="shared" si="9"/>
        <v>8.5907071160029602E-3</v>
      </c>
      <c r="D237" s="5">
        <v>249.92</v>
      </c>
      <c r="E237" s="33">
        <f t="shared" si="9"/>
        <v>6.3816425895204532E-3</v>
      </c>
      <c r="F237" s="5">
        <v>6252.16</v>
      </c>
      <c r="G237" s="35">
        <f t="shared" si="10"/>
        <v>1.9031295517493163E-3</v>
      </c>
      <c r="H237" s="5">
        <v>219</v>
      </c>
      <c r="I237" s="34">
        <f t="shared" si="11"/>
        <v>3.1463269455785259E-2</v>
      </c>
      <c r="J237" s="2"/>
    </row>
    <row r="238" spans="1:10" ht="16" x14ac:dyDescent="0.2">
      <c r="A238" s="28">
        <v>45209</v>
      </c>
      <c r="B238" s="5">
        <v>15450.24</v>
      </c>
      <c r="C238" s="35">
        <f t="shared" si="9"/>
        <v>2.4267886841951025E-3</v>
      </c>
      <c r="D238" s="5">
        <v>251.52</v>
      </c>
      <c r="E238" s="33">
        <f t="shared" si="9"/>
        <v>-2.3883460122995359E-3</v>
      </c>
      <c r="F238" s="5">
        <v>6264.07</v>
      </c>
      <c r="G238" s="35">
        <f t="shared" si="10"/>
        <v>-1.6152704855585398E-3</v>
      </c>
      <c r="H238" s="5">
        <v>226</v>
      </c>
      <c r="I238" s="34">
        <f t="shared" si="11"/>
        <v>-2.4183892452883882E-2</v>
      </c>
      <c r="J238" s="2"/>
    </row>
    <row r="239" spans="1:10" ht="16" x14ac:dyDescent="0.2">
      <c r="A239" s="28">
        <v>45240</v>
      </c>
      <c r="B239" s="5">
        <v>15487.78</v>
      </c>
      <c r="C239" s="35">
        <f t="shared" si="9"/>
        <v>-1.0268987642437111E-2</v>
      </c>
      <c r="D239" s="5">
        <v>250.92</v>
      </c>
      <c r="E239" s="33">
        <f t="shared" si="9"/>
        <v>-1.9030567687337907E-2</v>
      </c>
      <c r="F239" s="5">
        <v>6253.96</v>
      </c>
      <c r="G239" s="35">
        <f t="shared" si="10"/>
        <v>1.4540204622583985E-3</v>
      </c>
      <c r="H239" s="5">
        <v>220.6</v>
      </c>
      <c r="I239" s="34">
        <f t="shared" si="11"/>
        <v>7.2267703861275123E-3</v>
      </c>
      <c r="J239" s="2"/>
    </row>
    <row r="240" spans="1:10" ht="16" x14ac:dyDescent="0.2">
      <c r="A240" s="28">
        <v>45270</v>
      </c>
      <c r="B240" s="5">
        <v>15329.55</v>
      </c>
      <c r="C240" s="35">
        <f t="shared" si="9"/>
        <v>-3.816887325829299E-4</v>
      </c>
      <c r="D240" s="5">
        <v>246.19</v>
      </c>
      <c r="E240" s="33">
        <f t="shared" si="9"/>
        <v>8.5743700242097987E-3</v>
      </c>
      <c r="F240" s="5">
        <v>6263.06</v>
      </c>
      <c r="G240" s="35">
        <f t="shared" si="10"/>
        <v>5.2356857869106932E-4</v>
      </c>
      <c r="H240" s="5">
        <v>222.2</v>
      </c>
      <c r="I240" s="34">
        <f t="shared" si="11"/>
        <v>-7.2267703861275123E-3</v>
      </c>
      <c r="J240" s="2"/>
    </row>
    <row r="241" spans="1:10" ht="17" x14ac:dyDescent="0.2">
      <c r="A241" s="28" t="s">
        <v>842</v>
      </c>
      <c r="B241" s="5">
        <v>15323.7</v>
      </c>
      <c r="C241" s="35">
        <f t="shared" si="9"/>
        <v>1.0438874078756655E-2</v>
      </c>
      <c r="D241" s="5">
        <v>248.31</v>
      </c>
      <c r="E241" s="33">
        <f t="shared" si="9"/>
        <v>6.542923492223629E-3</v>
      </c>
      <c r="F241" s="5">
        <v>6266.34</v>
      </c>
      <c r="G241" s="35">
        <f t="shared" si="10"/>
        <v>-1.0831887583810484E-2</v>
      </c>
      <c r="H241" s="5">
        <v>220.6</v>
      </c>
      <c r="I241" s="34">
        <f t="shared" si="11"/>
        <v>-1.1856044030313484E-2</v>
      </c>
      <c r="J241" s="2"/>
    </row>
    <row r="242" spans="1:10" ht="17" x14ac:dyDescent="0.2">
      <c r="A242" s="28" t="s">
        <v>843</v>
      </c>
      <c r="B242" s="5">
        <v>15484.5</v>
      </c>
      <c r="C242" s="35">
        <f t="shared" si="9"/>
        <v>3.6666204939255209E-3</v>
      </c>
      <c r="D242" s="5">
        <v>249.94</v>
      </c>
      <c r="E242" s="33">
        <f t="shared" si="9"/>
        <v>4.7896635031801083E-3</v>
      </c>
      <c r="F242" s="5">
        <v>6198.83</v>
      </c>
      <c r="G242" s="35">
        <f t="shared" si="10"/>
        <v>1.3152717748104337E-2</v>
      </c>
      <c r="H242" s="5">
        <v>218</v>
      </c>
      <c r="I242" s="34">
        <f t="shared" si="11"/>
        <v>4.5766670274121068E-3</v>
      </c>
      <c r="J242" s="2"/>
    </row>
    <row r="243" spans="1:10" ht="17" x14ac:dyDescent="0.2">
      <c r="A243" s="28" t="s">
        <v>844</v>
      </c>
      <c r="B243" s="5">
        <v>15541.38</v>
      </c>
      <c r="C243" s="35">
        <f t="shared" si="9"/>
        <v>-1.4023272380866203E-2</v>
      </c>
      <c r="D243" s="5">
        <v>251.14</v>
      </c>
      <c r="E243" s="33">
        <f t="shared" si="9"/>
        <v>1.9284072552825826E-2</v>
      </c>
      <c r="F243" s="5">
        <v>6280.9</v>
      </c>
      <c r="G243" s="35">
        <f t="shared" si="10"/>
        <v>-2.0128828064969184E-3</v>
      </c>
      <c r="H243" s="5">
        <v>219</v>
      </c>
      <c r="I243" s="34">
        <f t="shared" si="11"/>
        <v>2.2574322038538597E-2</v>
      </c>
      <c r="J243" s="2"/>
    </row>
    <row r="244" spans="1:10" ht="17" x14ac:dyDescent="0.2">
      <c r="A244" s="28" t="s">
        <v>845</v>
      </c>
      <c r="B244" s="5">
        <v>15324.96</v>
      </c>
      <c r="C244" s="35">
        <f t="shared" si="9"/>
        <v>-8.4262881629513231E-3</v>
      </c>
      <c r="D244" s="5">
        <v>256.02999999999997</v>
      </c>
      <c r="E244" s="33">
        <f t="shared" si="9"/>
        <v>9.1367444185115332E-3</v>
      </c>
      <c r="F244" s="5">
        <v>6268.27</v>
      </c>
      <c r="G244" s="35">
        <f t="shared" si="10"/>
        <v>-7.8655501075797218E-3</v>
      </c>
      <c r="H244" s="5">
        <v>224</v>
      </c>
      <c r="I244" s="34">
        <f t="shared" si="11"/>
        <v>-1.4388737452099676E-2</v>
      </c>
      <c r="J244" s="2"/>
    </row>
    <row r="245" spans="1:10" ht="17" x14ac:dyDescent="0.2">
      <c r="A245" s="28" t="s">
        <v>846</v>
      </c>
      <c r="B245" s="5">
        <v>15196.37</v>
      </c>
      <c r="C245" s="35">
        <f t="shared" si="9"/>
        <v>-1.0788177808837673E-2</v>
      </c>
      <c r="D245" s="5">
        <v>258.38</v>
      </c>
      <c r="E245" s="33">
        <f t="shared" si="9"/>
        <v>-1.0455188855349462E-3</v>
      </c>
      <c r="F245" s="5">
        <v>6219.16</v>
      </c>
      <c r="G245" s="35">
        <f t="shared" si="10"/>
        <v>-1.2337906041645752E-2</v>
      </c>
      <c r="H245" s="5">
        <v>220.8</v>
      </c>
      <c r="I245" s="34">
        <f t="shared" si="11"/>
        <v>-2.5689486115310523E-2</v>
      </c>
      <c r="J245" s="2"/>
    </row>
    <row r="246" spans="1:10" ht="17" x14ac:dyDescent="0.2">
      <c r="A246" s="28" t="s">
        <v>847</v>
      </c>
      <c r="B246" s="5">
        <v>15033.31</v>
      </c>
      <c r="C246" s="35">
        <f t="shared" si="9"/>
        <v>-5.824031149675335E-3</v>
      </c>
      <c r="D246" s="5">
        <v>258.11</v>
      </c>
      <c r="E246" s="33">
        <f t="shared" si="9"/>
        <v>-1.3103178543786065E-2</v>
      </c>
      <c r="F246" s="5">
        <v>6142.9</v>
      </c>
      <c r="G246" s="35">
        <f t="shared" si="10"/>
        <v>-8.905052085729892E-3</v>
      </c>
      <c r="H246" s="5">
        <v>215.2</v>
      </c>
      <c r="I246" s="34">
        <f t="shared" si="11"/>
        <v>-2.4460297570160883E-2</v>
      </c>
      <c r="J246" s="2"/>
    </row>
    <row r="247" spans="1:10" ht="17" x14ac:dyDescent="0.2">
      <c r="A247" s="28" t="s">
        <v>848</v>
      </c>
      <c r="B247" s="5">
        <v>14946.01</v>
      </c>
      <c r="C247" s="35">
        <f t="shared" si="9"/>
        <v>5.3216869215422236E-3</v>
      </c>
      <c r="D247" s="5">
        <v>254.75</v>
      </c>
      <c r="E247" s="33">
        <f t="shared" si="9"/>
        <v>9.8434449731765739E-3</v>
      </c>
      <c r="F247" s="5">
        <v>6088.44</v>
      </c>
      <c r="G247" s="35">
        <f t="shared" si="10"/>
        <v>-8.0342380160853821E-3</v>
      </c>
      <c r="H247" s="5">
        <v>210</v>
      </c>
      <c r="I247" s="34">
        <f t="shared" si="11"/>
        <v>4.7506027585981769E-3</v>
      </c>
      <c r="J247" s="2"/>
    </row>
    <row r="248" spans="1:10" ht="17" x14ac:dyDescent="0.2">
      <c r="A248" s="28" t="s">
        <v>849</v>
      </c>
      <c r="B248" s="5">
        <v>15025.76</v>
      </c>
      <c r="C248" s="35">
        <f t="shared" si="9"/>
        <v>-7.4576462843705116E-3</v>
      </c>
      <c r="D248" s="5">
        <v>257.27</v>
      </c>
      <c r="E248" s="33">
        <f t="shared" si="9"/>
        <v>2.9497401554872127E-3</v>
      </c>
      <c r="F248" s="5">
        <v>6039.72</v>
      </c>
      <c r="G248" s="35">
        <f t="shared" si="10"/>
        <v>2.4441439560014544E-3</v>
      </c>
      <c r="H248" s="5">
        <v>211</v>
      </c>
      <c r="I248" s="34">
        <f t="shared" si="11"/>
        <v>1.4117881545784527E-2</v>
      </c>
      <c r="J248" s="2"/>
    </row>
    <row r="249" spans="1:10" ht="17" x14ac:dyDescent="0.2">
      <c r="A249" s="28" t="s">
        <v>850</v>
      </c>
      <c r="B249" s="5">
        <v>14914.12</v>
      </c>
      <c r="C249" s="35">
        <f t="shared" si="9"/>
        <v>-3.7228629339605135E-3</v>
      </c>
      <c r="D249" s="5">
        <v>258.02999999999997</v>
      </c>
      <c r="E249" s="33">
        <f t="shared" si="9"/>
        <v>-8.562695839098744E-3</v>
      </c>
      <c r="F249" s="5">
        <v>6054.5</v>
      </c>
      <c r="G249" s="35">
        <f t="shared" si="10"/>
        <v>-5.9653999195852236E-3</v>
      </c>
      <c r="H249" s="5">
        <v>214</v>
      </c>
      <c r="I249" s="34">
        <f t="shared" si="11"/>
        <v>2.7998151747468114E-3</v>
      </c>
      <c r="J249" s="2"/>
    </row>
    <row r="250" spans="1:10" ht="17" x14ac:dyDescent="0.2">
      <c r="A250" s="28" t="s">
        <v>851</v>
      </c>
      <c r="B250" s="5">
        <v>14858.7</v>
      </c>
      <c r="C250" s="35">
        <f t="shared" si="9"/>
        <v>-1.2387036366362736E-2</v>
      </c>
      <c r="D250" s="5">
        <v>255.83</v>
      </c>
      <c r="E250" s="33">
        <f t="shared" si="9"/>
        <v>-2.736566408136909E-4</v>
      </c>
      <c r="F250" s="5">
        <v>6018.49</v>
      </c>
      <c r="G250" s="35">
        <f t="shared" si="10"/>
        <v>-9.4320793277251624E-3</v>
      </c>
      <c r="H250" s="5">
        <v>214.6</v>
      </c>
      <c r="I250" s="34">
        <f t="shared" si="11"/>
        <v>-2.5485098005829876E-2</v>
      </c>
      <c r="J250" s="2"/>
    </row>
    <row r="251" spans="1:10" ht="17" x14ac:dyDescent="0.2">
      <c r="A251" s="28" t="s">
        <v>852</v>
      </c>
      <c r="B251" s="5">
        <v>14675.78</v>
      </c>
      <c r="C251" s="35">
        <f t="shared" si="9"/>
        <v>1.0176460888589034E-2</v>
      </c>
      <c r="D251" s="5">
        <v>255.76</v>
      </c>
      <c r="E251" s="33">
        <f t="shared" si="9"/>
        <v>1.7018882984727313E-2</v>
      </c>
      <c r="F251" s="5">
        <v>5961.99</v>
      </c>
      <c r="G251" s="35">
        <f t="shared" si="10"/>
        <v>0</v>
      </c>
      <c r="H251" s="5">
        <v>209.2</v>
      </c>
      <c r="I251" s="34">
        <f t="shared" si="11"/>
        <v>0</v>
      </c>
      <c r="J251" s="2"/>
    </row>
    <row r="252" spans="1:10" ht="17" x14ac:dyDescent="0.2">
      <c r="A252" s="28" t="s">
        <v>853</v>
      </c>
      <c r="B252" s="5">
        <v>14825.89</v>
      </c>
      <c r="C252" s="35">
        <f t="shared" si="9"/>
        <v>6.2739972264491684E-3</v>
      </c>
      <c r="D252" s="5">
        <v>260.14999999999998</v>
      </c>
      <c r="E252" s="33">
        <f t="shared" si="9"/>
        <v>7.7347605712496659E-3</v>
      </c>
      <c r="F252" s="5">
        <v>5961.99</v>
      </c>
      <c r="G252" s="35">
        <f t="shared" si="10"/>
        <v>1.9755749037706494E-3</v>
      </c>
      <c r="H252" s="5">
        <v>209.2</v>
      </c>
      <c r="I252" s="34">
        <f t="shared" si="11"/>
        <v>-2.0280753052359657E-2</v>
      </c>
      <c r="J252" s="2"/>
    </row>
    <row r="253" spans="1:10" ht="17" x14ac:dyDescent="0.2">
      <c r="A253" s="28" t="s">
        <v>854</v>
      </c>
      <c r="B253" s="5">
        <v>14919.2</v>
      </c>
      <c r="C253" s="35">
        <f t="shared" si="9"/>
        <v>5.5712126187472677E-3</v>
      </c>
      <c r="D253" s="5">
        <v>262.17</v>
      </c>
      <c r="E253" s="33">
        <f t="shared" si="9"/>
        <v>-7.6315491932188451E-4</v>
      </c>
      <c r="F253" s="5">
        <v>5973.78</v>
      </c>
      <c r="G253" s="35">
        <f t="shared" si="10"/>
        <v>0</v>
      </c>
      <c r="H253" s="5">
        <v>205</v>
      </c>
      <c r="I253" s="34">
        <f t="shared" si="11"/>
        <v>0</v>
      </c>
      <c r="J253" s="2"/>
    </row>
    <row r="254" spans="1:10" ht="16" x14ac:dyDescent="0.2">
      <c r="A254" s="28">
        <v>44937</v>
      </c>
      <c r="B254" s="5">
        <v>15002.55</v>
      </c>
      <c r="C254" s="35">
        <f t="shared" si="9"/>
        <v>2.1761093936477849E-2</v>
      </c>
      <c r="D254" s="5">
        <v>261.97000000000003</v>
      </c>
      <c r="E254" s="33">
        <f t="shared" si="9"/>
        <v>1.8456709391712955E-2</v>
      </c>
      <c r="F254" s="5">
        <v>5973.78</v>
      </c>
      <c r="G254" s="35">
        <f t="shared" si="10"/>
        <v>0</v>
      </c>
      <c r="H254" s="5">
        <v>205</v>
      </c>
      <c r="I254" s="34">
        <f t="shared" si="11"/>
        <v>0</v>
      </c>
      <c r="J254" s="2"/>
    </row>
    <row r="255" spans="1:10" ht="16" x14ac:dyDescent="0.2">
      <c r="A255" s="28">
        <v>44968</v>
      </c>
      <c r="B255" s="5">
        <v>15332.6</v>
      </c>
      <c r="C255" s="35">
        <f t="shared" si="9"/>
        <v>9.2574619679020032E-3</v>
      </c>
      <c r="D255" s="5">
        <v>266.85000000000002</v>
      </c>
      <c r="E255" s="33">
        <f t="shared" si="9"/>
        <v>3.815085417281594E-3</v>
      </c>
      <c r="F255" s="5">
        <v>5973.78</v>
      </c>
      <c r="G255" s="35">
        <f t="shared" si="10"/>
        <v>2.5896420489175398E-3</v>
      </c>
      <c r="H255" s="5">
        <v>205</v>
      </c>
      <c r="I255" s="34">
        <f>LN(H256)-LN(H255)</f>
        <v>1.9324272826402478E-2</v>
      </c>
      <c r="J255" s="2"/>
    </row>
    <row r="256" spans="1:10" ht="16" x14ac:dyDescent="0.2">
      <c r="A256" s="28">
        <v>44996</v>
      </c>
      <c r="B256" s="5">
        <v>15475.2</v>
      </c>
      <c r="C256" s="35" t="e">
        <f t="shared" si="9"/>
        <v>#NUM!</v>
      </c>
      <c r="D256" s="5">
        <v>267.87</v>
      </c>
      <c r="E256" s="33" t="e">
        <f t="shared" si="9"/>
        <v>#NUM!</v>
      </c>
      <c r="F256" s="5">
        <v>5989.27</v>
      </c>
      <c r="G256" s="35" t="e">
        <f t="shared" si="10"/>
        <v>#NUM!</v>
      </c>
      <c r="H256" s="5">
        <v>209</v>
      </c>
      <c r="I256" s="34" t="e">
        <f t="shared" si="11"/>
        <v>#NUM!</v>
      </c>
      <c r="J256" s="2"/>
    </row>
    <row r="257" spans="1:10" x14ac:dyDescent="0.2">
      <c r="A257" s="7"/>
      <c r="B257" s="8"/>
      <c r="C257" s="8"/>
      <c r="D257" s="8"/>
      <c r="E257" s="8"/>
      <c r="F257" s="8"/>
      <c r="G257" s="8"/>
      <c r="H257" s="8"/>
      <c r="I257" s="9"/>
      <c r="J257" s="2"/>
    </row>
    <row r="258" spans="1:10" x14ac:dyDescent="0.2">
      <c r="A258" s="10" t="s">
        <v>15</v>
      </c>
      <c r="B258" s="11"/>
      <c r="C258" s="12">
        <f>AVERAGE(C5:C255)</f>
        <v>2.7152198175454896E-4</v>
      </c>
      <c r="D258" s="11"/>
      <c r="E258" s="12">
        <f>AVERAGE(E5:E255)</f>
        <v>-7.4847968249130555E-5</v>
      </c>
      <c r="F258" s="11"/>
      <c r="G258" s="12">
        <f>AVERAGE(G5:G255)</f>
        <v>-1.0946434121620317E-4</v>
      </c>
      <c r="H258" s="11"/>
      <c r="I258" s="12">
        <f>AVERAGE(I5:I255)</f>
        <v>-3.4665887246864595E-4</v>
      </c>
      <c r="J258" s="2"/>
    </row>
    <row r="259" spans="1:10" x14ac:dyDescent="0.2">
      <c r="A259" s="2"/>
      <c r="B259" s="6"/>
      <c r="C259" s="6"/>
      <c r="D259" s="6"/>
      <c r="E259" s="6"/>
      <c r="F259" s="29"/>
      <c r="G259" s="2"/>
      <c r="H259" s="2"/>
      <c r="I259" s="2"/>
      <c r="J259" s="2"/>
    </row>
    <row r="260" spans="1:10" x14ac:dyDescent="0.2">
      <c r="A260" s="13" t="s">
        <v>855</v>
      </c>
      <c r="B260" s="14"/>
      <c r="C260" s="15">
        <f>C258*$B$273</f>
        <v>9.9105523340410367E-2</v>
      </c>
      <c r="D260" s="14"/>
      <c r="E260" s="15">
        <f>E258*$B$273</f>
        <v>-2.7319508410932652E-2</v>
      </c>
      <c r="F260" s="14"/>
      <c r="G260" s="15">
        <f>G258*$B$273</f>
        <v>-3.9954484543914155E-2</v>
      </c>
      <c r="H260" s="14"/>
      <c r="I260" s="20">
        <f>I258*$B$273</f>
        <v>-0.12653048845105577</v>
      </c>
      <c r="J260" s="2"/>
    </row>
    <row r="261" spans="1:10" x14ac:dyDescent="0.2">
      <c r="A261" s="13" t="s">
        <v>856</v>
      </c>
      <c r="B261" s="16"/>
      <c r="C261" s="17">
        <f>VAR(C5:C255)</f>
        <v>7.9040779350487495E-5</v>
      </c>
      <c r="D261" s="16"/>
      <c r="E261" s="17">
        <f>VAR(E5:E255)</f>
        <v>7.8029597228016276E-5</v>
      </c>
      <c r="F261" s="16"/>
      <c r="G261" s="17">
        <f>VAR(G5:G255)</f>
        <v>9.1236955019313216E-5</v>
      </c>
      <c r="H261" s="16"/>
      <c r="I261" s="18">
        <f>VAR(I5:I255)</f>
        <v>2.1779825543619054E-4</v>
      </c>
      <c r="J261" s="2"/>
    </row>
    <row r="262" spans="1:10" x14ac:dyDescent="0.2">
      <c r="A262" s="13" t="s">
        <v>857</v>
      </c>
      <c r="B262" s="16"/>
      <c r="C262" s="17">
        <f>STDEV(C5:C255)</f>
        <v>8.8904881390443058E-3</v>
      </c>
      <c r="D262" s="16"/>
      <c r="E262" s="17">
        <f>STDEV(E5:E255)</f>
        <v>8.833436320482323E-3</v>
      </c>
      <c r="F262" s="16"/>
      <c r="G262" s="17">
        <f>STDEV(G5:G255)</f>
        <v>9.5518037573702908E-3</v>
      </c>
      <c r="H262" s="16"/>
      <c r="I262" s="18">
        <f>STDEV(I5:I255)</f>
        <v>1.4757989545876177E-2</v>
      </c>
      <c r="J262" s="2"/>
    </row>
    <row r="263" spans="1:10" x14ac:dyDescent="0.2">
      <c r="A263" s="13" t="s">
        <v>858</v>
      </c>
      <c r="B263" s="16"/>
      <c r="C263" s="19" t="s">
        <v>859</v>
      </c>
      <c r="D263" s="16"/>
      <c r="E263" s="18">
        <f>COVAR(E5:E255,C5:C255)</f>
        <v>3.1912860598432871E-5</v>
      </c>
      <c r="F263" s="16"/>
      <c r="G263" s="16" t="s">
        <v>859</v>
      </c>
      <c r="H263" s="16"/>
      <c r="I263" s="18">
        <f>COVAR(I5:I255,G5:G255)</f>
        <v>6.7486870234908004E-5</v>
      </c>
      <c r="J263" s="2"/>
    </row>
    <row r="264" spans="1:10" x14ac:dyDescent="0.2">
      <c r="A264" s="13" t="s">
        <v>860</v>
      </c>
      <c r="B264" s="16"/>
      <c r="C264" s="17">
        <f>C261*$B$273</f>
        <v>2.8849884462927935E-2</v>
      </c>
      <c r="D264" s="16"/>
      <c r="E264" s="17">
        <f>E261*$B$273</f>
        <v>2.8480802988225942E-2</v>
      </c>
      <c r="F264" s="16"/>
      <c r="G264" s="17">
        <f>G261*$B$273</f>
        <v>3.3301488582049323E-2</v>
      </c>
      <c r="H264" s="16"/>
      <c r="I264" s="18">
        <f>I261*$B$273</f>
        <v>7.9496363234209541E-2</v>
      </c>
      <c r="J264" s="2"/>
    </row>
    <row r="265" spans="1:10" x14ac:dyDescent="0.2">
      <c r="A265" s="13" t="s">
        <v>861</v>
      </c>
      <c r="B265" s="14"/>
      <c r="C265" s="15">
        <f>C264^0.5</f>
        <v>0.16985253740503242</v>
      </c>
      <c r="D265" s="14"/>
      <c r="E265" s="15">
        <f>E264^0.5</f>
        <v>0.16876256394184683</v>
      </c>
      <c r="F265" s="14"/>
      <c r="G265" s="15">
        <f>G264^0.5</f>
        <v>0.18248695455305655</v>
      </c>
      <c r="H265" s="14"/>
      <c r="I265" s="20">
        <f>I264^0.5</f>
        <v>0.28195099438414745</v>
      </c>
      <c r="J265" s="2"/>
    </row>
    <row r="266" spans="1:10" x14ac:dyDescent="0.2">
      <c r="A266" s="13" t="s">
        <v>862</v>
      </c>
      <c r="B266" s="16"/>
      <c r="C266" s="19" t="s">
        <v>859</v>
      </c>
      <c r="D266" s="16"/>
      <c r="E266" s="18">
        <f>E263*$B$273</f>
        <v>1.1648194118427999E-2</v>
      </c>
      <c r="F266" s="16"/>
      <c r="G266" s="19" t="s">
        <v>859</v>
      </c>
      <c r="H266" s="16"/>
      <c r="I266" s="18">
        <f>I263*$B$273</f>
        <v>2.4632707635741422E-2</v>
      </c>
      <c r="J266" s="2"/>
    </row>
    <row r="267" spans="1:10" x14ac:dyDescent="0.2">
      <c r="A267" s="13" t="s">
        <v>863</v>
      </c>
      <c r="B267" s="16"/>
      <c r="C267" s="19"/>
      <c r="D267" s="16"/>
      <c r="E267" s="30">
        <f>(E266)/C264</f>
        <v>0.40375184633393985</v>
      </c>
      <c r="F267" s="16"/>
      <c r="G267" s="16"/>
      <c r="H267" s="16"/>
      <c r="I267" s="31">
        <f>(I266)/G264</f>
        <v>0.73968788437341271</v>
      </c>
      <c r="J267" s="2"/>
    </row>
    <row r="268" spans="1:10" x14ac:dyDescent="0.2">
      <c r="A268" s="13" t="s">
        <v>8</v>
      </c>
      <c r="B268" s="21"/>
      <c r="C268" s="22"/>
      <c r="D268" s="21"/>
      <c r="E268" s="21">
        <v>0.7</v>
      </c>
      <c r="F268" s="21"/>
      <c r="G268" s="21"/>
      <c r="H268" s="21"/>
      <c r="I268" s="21">
        <v>1.39</v>
      </c>
      <c r="J268" s="2"/>
    </row>
    <row r="269" spans="1:10" x14ac:dyDescent="0.2">
      <c r="A269" s="13" t="s">
        <v>13</v>
      </c>
      <c r="B269" s="16"/>
      <c r="C269" s="19"/>
      <c r="D269" s="16"/>
      <c r="E269" s="18">
        <f>B274+(E268*(C260-B274))</f>
        <v>8.3323866338287256E-2</v>
      </c>
      <c r="F269" s="16"/>
      <c r="G269" s="16"/>
      <c r="H269" s="16"/>
      <c r="I269" s="18">
        <f>B275+(I268*(G260-B275))</f>
        <v>-8.2758733516040656E-2</v>
      </c>
      <c r="J269" s="2"/>
    </row>
    <row r="270" spans="1:10" x14ac:dyDescent="0.2">
      <c r="A270" s="13" t="s">
        <v>48</v>
      </c>
      <c r="B270" s="16"/>
      <c r="C270" s="30">
        <f>C260/C265</f>
        <v>0.5834797928516201</v>
      </c>
      <c r="D270" s="16"/>
      <c r="E270" s="30">
        <f>E260/E265</f>
        <v>-0.16188133062701374</v>
      </c>
      <c r="F270" s="16"/>
      <c r="G270" s="30">
        <f>G260/G265</f>
        <v>-0.21894433298955474</v>
      </c>
      <c r="H270" s="16"/>
      <c r="I270" s="31">
        <f>I260/I265</f>
        <v>-0.44876766165492865</v>
      </c>
      <c r="J270" s="2"/>
    </row>
    <row r="271" spans="1:10" x14ac:dyDescent="0.2">
      <c r="A271" s="13" t="s">
        <v>864</v>
      </c>
      <c r="B271" s="23"/>
      <c r="C271" s="24"/>
      <c r="D271" s="23"/>
      <c r="E271" s="25" t="str">
        <f>IF(E269&lt;E260, "YES", "NO")</f>
        <v>NO</v>
      </c>
      <c r="F271" s="23"/>
      <c r="G271" s="24"/>
      <c r="H271" s="23"/>
      <c r="I271" s="25" t="str">
        <f>IF(I269&lt;I260, "YES", "NO")</f>
        <v>NO</v>
      </c>
      <c r="J271" s="2"/>
    </row>
    <row r="272" spans="1:10" x14ac:dyDescent="0.2">
      <c r="A272" s="2"/>
      <c r="B272" s="6"/>
      <c r="C272" s="6"/>
      <c r="D272" s="6"/>
      <c r="E272" s="6"/>
      <c r="F272" s="32"/>
      <c r="G272" s="6"/>
      <c r="H272" s="2"/>
      <c r="I272" s="6"/>
      <c r="J272" s="2"/>
    </row>
    <row r="273" spans="1:10" x14ac:dyDescent="0.2">
      <c r="A273" s="26" t="s">
        <v>865</v>
      </c>
      <c r="B273" s="16">
        <v>365</v>
      </c>
      <c r="C273" s="27"/>
      <c r="D273" s="27"/>
      <c r="E273" s="6"/>
      <c r="F273" s="6"/>
      <c r="G273" s="2"/>
      <c r="H273" s="2"/>
      <c r="I273" s="2"/>
      <c r="J273" s="2"/>
    </row>
    <row r="274" spans="1:10" x14ac:dyDescent="0.2">
      <c r="A274" s="26" t="s">
        <v>4</v>
      </c>
      <c r="B274" s="18">
        <v>4.65E-2</v>
      </c>
      <c r="C274" s="27"/>
      <c r="D274" s="27"/>
      <c r="E274" s="6"/>
      <c r="F274" s="6"/>
      <c r="G274" s="2"/>
      <c r="H274" s="2"/>
      <c r="I274" s="2"/>
      <c r="J274" s="2"/>
    </row>
    <row r="275" spans="1:10" x14ac:dyDescent="0.2">
      <c r="A275" s="26" t="s">
        <v>6</v>
      </c>
      <c r="B275" s="18">
        <v>6.9800000000000001E-2</v>
      </c>
      <c r="C275" s="2"/>
      <c r="D275" s="2"/>
      <c r="E275" s="2"/>
      <c r="F275" s="2"/>
      <c r="G275" s="2"/>
      <c r="H275" s="2"/>
      <c r="I275" s="2"/>
      <c r="J275" s="2"/>
    </row>
    <row r="276" spans="1:10" x14ac:dyDescent="0.2">
      <c r="A276" s="2"/>
      <c r="B276" s="2"/>
      <c r="C276" s="2"/>
      <c r="D276" s="2"/>
      <c r="E276" s="2"/>
      <c r="F276" s="2"/>
      <c r="G276" s="2"/>
      <c r="H276" s="2"/>
      <c r="I276" s="2"/>
      <c r="J276" s="2"/>
    </row>
    <row r="277" spans="1:10" x14ac:dyDescent="0.2">
      <c r="J277" s="2"/>
    </row>
    <row r="278" spans="1:10" x14ac:dyDescent="0.2">
      <c r="J278" s="2"/>
    </row>
    <row r="279" spans="1:10" x14ac:dyDescent="0.2">
      <c r="J279" s="2"/>
    </row>
    <row r="280" spans="1:10" x14ac:dyDescent="0.2">
      <c r="J280" s="2"/>
    </row>
    <row r="281" spans="1:10" x14ac:dyDescent="0.2">
      <c r="J281" s="2"/>
    </row>
    <row r="282" spans="1:10" x14ac:dyDescent="0.2">
      <c r="J282" s="2"/>
    </row>
    <row r="283" spans="1:10" x14ac:dyDescent="0.2">
      <c r="J283" s="2"/>
    </row>
    <row r="284" spans="1:10" x14ac:dyDescent="0.2">
      <c r="J284" s="2"/>
    </row>
    <row r="285" spans="1:10" x14ac:dyDescent="0.2">
      <c r="J285" s="2"/>
    </row>
    <row r="286" spans="1:10" x14ac:dyDescent="0.2">
      <c r="J286" s="2"/>
    </row>
    <row r="287" spans="1:10" x14ac:dyDescent="0.2">
      <c r="J287" s="2"/>
    </row>
    <row r="288" spans="1:10" x14ac:dyDescent="0.2">
      <c r="J288" s="2"/>
    </row>
    <row r="289" spans="10:10" x14ac:dyDescent="0.2">
      <c r="J289" s="2"/>
    </row>
    <row r="290" spans="10:10" x14ac:dyDescent="0.2">
      <c r="J290" s="2"/>
    </row>
    <row r="291" spans="10:10" x14ac:dyDescent="0.2">
      <c r="J291" s="2"/>
    </row>
    <row r="292" spans="10:10" x14ac:dyDescent="0.2">
      <c r="J292" s="2"/>
    </row>
    <row r="293" spans="10:10" x14ac:dyDescent="0.2">
      <c r="J293" s="2"/>
    </row>
    <row r="294" spans="10:10" x14ac:dyDescent="0.2">
      <c r="J294" s="2"/>
    </row>
    <row r="295" spans="10:10" x14ac:dyDescent="0.2">
      <c r="J295" s="2"/>
    </row>
    <row r="296" spans="10:10" x14ac:dyDescent="0.2">
      <c r="J296" s="2"/>
    </row>
    <row r="297" spans="10:10" x14ac:dyDescent="0.2">
      <c r="J297" s="2"/>
    </row>
    <row r="298" spans="10:10" x14ac:dyDescent="0.2">
      <c r="J298" s="2"/>
    </row>
    <row r="299" spans="10:10" x14ac:dyDescent="0.2">
      <c r="J299" s="2"/>
    </row>
    <row r="300" spans="10:10" x14ac:dyDescent="0.2">
      <c r="J300" s="2"/>
    </row>
    <row r="301" spans="10:10" x14ac:dyDescent="0.2">
      <c r="J301" s="2"/>
    </row>
    <row r="302" spans="10:10" x14ac:dyDescent="0.2">
      <c r="J302" s="2"/>
    </row>
    <row r="303" spans="10:10" x14ac:dyDescent="0.2">
      <c r="J303" s="2"/>
    </row>
    <row r="304" spans="10:10" x14ac:dyDescent="0.2">
      <c r="J304" s="2"/>
    </row>
    <row r="305" spans="10:10" x14ac:dyDescent="0.2">
      <c r="J305" s="2"/>
    </row>
    <row r="306" spans="10:10" x14ac:dyDescent="0.2">
      <c r="J306" s="2"/>
    </row>
    <row r="307" spans="10:10" x14ac:dyDescent="0.2">
      <c r="J307" s="2"/>
    </row>
    <row r="308" spans="10:10" x14ac:dyDescent="0.2">
      <c r="J308" s="2"/>
    </row>
    <row r="309" spans="10:10" x14ac:dyDescent="0.2">
      <c r="J309" s="2"/>
    </row>
    <row r="310" spans="10:10" x14ac:dyDescent="0.2">
      <c r="J310" s="2"/>
    </row>
    <row r="311" spans="10:10" x14ac:dyDescent="0.2">
      <c r="J311" s="2"/>
    </row>
    <row r="312" spans="10:10" x14ac:dyDescent="0.2">
      <c r="J312" s="2"/>
    </row>
    <row r="313" spans="10:10" x14ac:dyDescent="0.2">
      <c r="J313" s="2"/>
    </row>
    <row r="314" spans="10:10" x14ac:dyDescent="0.2">
      <c r="J314" s="2"/>
    </row>
    <row r="315" spans="10:10" x14ac:dyDescent="0.2">
      <c r="J315" s="2"/>
    </row>
    <row r="316" spans="10:10" x14ac:dyDescent="0.2">
      <c r="J316" s="2"/>
    </row>
    <row r="317" spans="10:10" x14ac:dyDescent="0.2">
      <c r="J317" s="2"/>
    </row>
    <row r="318" spans="10:10" x14ac:dyDescent="0.2">
      <c r="J318" s="2"/>
    </row>
    <row r="319" spans="10:10" x14ac:dyDescent="0.2">
      <c r="J319" s="2"/>
    </row>
    <row r="320" spans="10:10" x14ac:dyDescent="0.2">
      <c r="J320" s="2"/>
    </row>
    <row r="321" spans="10:10" x14ac:dyDescent="0.2">
      <c r="J321" s="2"/>
    </row>
    <row r="322" spans="10:10" x14ac:dyDescent="0.2">
      <c r="J322" s="2"/>
    </row>
    <row r="323" spans="10:10" x14ac:dyDescent="0.2">
      <c r="J323" s="2"/>
    </row>
    <row r="324" spans="10:10" x14ac:dyDescent="0.2">
      <c r="J324" s="2"/>
    </row>
    <row r="325" spans="10:10" x14ac:dyDescent="0.2">
      <c r="J325" s="2"/>
    </row>
    <row r="326" spans="10:10" x14ac:dyDescent="0.2">
      <c r="J326" s="2"/>
    </row>
    <row r="327" spans="10:10" x14ac:dyDescent="0.2">
      <c r="J327" s="2"/>
    </row>
    <row r="328" spans="10:10" x14ac:dyDescent="0.2">
      <c r="J328" s="2"/>
    </row>
    <row r="329" spans="10:10" x14ac:dyDescent="0.2">
      <c r="J329" s="2"/>
    </row>
    <row r="330" spans="10:10" x14ac:dyDescent="0.2">
      <c r="J330" s="2"/>
    </row>
    <row r="331" spans="10:10" x14ac:dyDescent="0.2">
      <c r="J331" s="2"/>
    </row>
    <row r="332" spans="10:10" x14ac:dyDescent="0.2">
      <c r="J332" s="2"/>
    </row>
    <row r="333" spans="10:10" x14ac:dyDescent="0.2">
      <c r="J333" s="2"/>
    </row>
    <row r="334" spans="10:10" x14ac:dyDescent="0.2">
      <c r="J334" s="2"/>
    </row>
    <row r="335" spans="10:10" x14ac:dyDescent="0.2">
      <c r="J335" s="2"/>
    </row>
    <row r="336" spans="10:10" x14ac:dyDescent="0.2">
      <c r="J336" s="2"/>
    </row>
    <row r="337" spans="10:10" x14ac:dyDescent="0.2">
      <c r="J337" s="2"/>
    </row>
    <row r="338" spans="10:10" x14ac:dyDescent="0.2">
      <c r="J338" s="2"/>
    </row>
    <row r="339" spans="10:10" x14ac:dyDescent="0.2">
      <c r="J339" s="2"/>
    </row>
    <row r="340" spans="10:10" x14ac:dyDescent="0.2">
      <c r="J340" s="2"/>
    </row>
    <row r="341" spans="10:10" x14ac:dyDescent="0.2">
      <c r="J341" s="2"/>
    </row>
    <row r="342" spans="10:10" x14ac:dyDescent="0.2">
      <c r="J342" s="2"/>
    </row>
    <row r="343" spans="10:10" x14ac:dyDescent="0.2">
      <c r="J343" s="2"/>
    </row>
    <row r="344" spans="10:10" x14ac:dyDescent="0.2">
      <c r="J344" s="2"/>
    </row>
    <row r="345" spans="10:10" x14ac:dyDescent="0.2">
      <c r="J345" s="2"/>
    </row>
    <row r="346" spans="10:10" x14ac:dyDescent="0.2">
      <c r="J346" s="2"/>
    </row>
    <row r="347" spans="10:10" x14ac:dyDescent="0.2">
      <c r="J347" s="2"/>
    </row>
    <row r="348" spans="10:10" x14ac:dyDescent="0.2">
      <c r="J348" s="2"/>
    </row>
    <row r="349" spans="10:10" x14ac:dyDescent="0.2">
      <c r="J349" s="2"/>
    </row>
    <row r="350" spans="10:10" x14ac:dyDescent="0.2">
      <c r="J350" s="2"/>
    </row>
    <row r="351" spans="10:10" x14ac:dyDescent="0.2">
      <c r="J351" s="2"/>
    </row>
    <row r="352" spans="10:10" x14ac:dyDescent="0.2">
      <c r="J352" s="2"/>
    </row>
    <row r="353" spans="10:10" x14ac:dyDescent="0.2">
      <c r="J353" s="2"/>
    </row>
    <row r="354" spans="10:10" x14ac:dyDescent="0.2">
      <c r="J354" s="2"/>
    </row>
    <row r="355" spans="10:10" x14ac:dyDescent="0.2">
      <c r="J355" s="2"/>
    </row>
    <row r="356" spans="10:10" x14ac:dyDescent="0.2">
      <c r="J356" s="2"/>
    </row>
    <row r="357" spans="10:10" x14ac:dyDescent="0.2">
      <c r="J357" s="2"/>
    </row>
    <row r="358" spans="10:10" x14ac:dyDescent="0.2">
      <c r="J358" s="2"/>
    </row>
    <row r="359" spans="10:10" x14ac:dyDescent="0.2">
      <c r="J359" s="2"/>
    </row>
    <row r="360" spans="10:10" x14ac:dyDescent="0.2">
      <c r="J360" s="2"/>
    </row>
    <row r="361" spans="10:10" x14ac:dyDescent="0.2">
      <c r="J361" s="2"/>
    </row>
    <row r="362" spans="10:10" x14ac:dyDescent="0.2">
      <c r="J362" s="2"/>
    </row>
    <row r="363" spans="10:10" x14ac:dyDescent="0.2">
      <c r="J363" s="2"/>
    </row>
    <row r="364" spans="10:10" x14ac:dyDescent="0.2">
      <c r="J364" s="2"/>
    </row>
    <row r="365" spans="10:10" x14ac:dyDescent="0.2">
      <c r="J365" s="2"/>
    </row>
    <row r="366" spans="10:10" x14ac:dyDescent="0.2">
      <c r="J366" s="2"/>
    </row>
    <row r="367" spans="10:10" x14ac:dyDescent="0.2">
      <c r="J367" s="2"/>
    </row>
    <row r="368" spans="10:10" x14ac:dyDescent="0.2">
      <c r="J368" s="2"/>
    </row>
    <row r="369" spans="10:10" x14ac:dyDescent="0.2">
      <c r="J369" s="2"/>
    </row>
    <row r="370" spans="10:10" x14ac:dyDescent="0.2">
      <c r="J370" s="2"/>
    </row>
    <row r="371" spans="10:10" x14ac:dyDescent="0.2">
      <c r="J371" s="2"/>
    </row>
    <row r="372" spans="10:10" x14ac:dyDescent="0.2">
      <c r="J372" s="2"/>
    </row>
    <row r="373" spans="10:10" x14ac:dyDescent="0.2">
      <c r="J373" s="2"/>
    </row>
    <row r="374" spans="10:10" x14ac:dyDescent="0.2">
      <c r="J374" s="2"/>
    </row>
    <row r="375" spans="10:10" x14ac:dyDescent="0.2">
      <c r="J375" s="2"/>
    </row>
    <row r="376" spans="10:10" x14ac:dyDescent="0.2">
      <c r="J376" s="2"/>
    </row>
    <row r="377" spans="10:10" x14ac:dyDescent="0.2">
      <c r="J377" s="2"/>
    </row>
    <row r="378" spans="10:10" x14ac:dyDescent="0.2">
      <c r="J378" s="2"/>
    </row>
    <row r="379" spans="10:10" x14ac:dyDescent="0.2">
      <c r="J379" s="2"/>
    </row>
    <row r="380" spans="10:10" x14ac:dyDescent="0.2">
      <c r="J380" s="2"/>
    </row>
    <row r="381" spans="10:10" x14ac:dyDescent="0.2">
      <c r="J381" s="2"/>
    </row>
    <row r="382" spans="10:10" x14ac:dyDescent="0.2">
      <c r="J382" s="2"/>
    </row>
    <row r="383" spans="10:10" x14ac:dyDescent="0.2">
      <c r="J383" s="2"/>
    </row>
    <row r="384" spans="10:10" x14ac:dyDescent="0.2">
      <c r="J384" s="2"/>
    </row>
    <row r="385" spans="10:10" x14ac:dyDescent="0.2">
      <c r="J385" s="2"/>
    </row>
    <row r="386" spans="10:10" x14ac:dyDescent="0.2">
      <c r="J386" s="2"/>
    </row>
    <row r="387" spans="10:10" x14ac:dyDescent="0.2">
      <c r="J387" s="2"/>
    </row>
    <row r="388" spans="10:10" x14ac:dyDescent="0.2">
      <c r="J388" s="2"/>
    </row>
    <row r="389" spans="10:10" x14ac:dyDescent="0.2">
      <c r="J389" s="2"/>
    </row>
    <row r="390" spans="10:10" x14ac:dyDescent="0.2">
      <c r="J390" s="2"/>
    </row>
    <row r="391" spans="10:10" x14ac:dyDescent="0.2">
      <c r="J391" s="2"/>
    </row>
    <row r="392" spans="10:10" x14ac:dyDescent="0.2">
      <c r="J392" s="2"/>
    </row>
    <row r="393" spans="10:10" x14ac:dyDescent="0.2">
      <c r="J393" s="2"/>
    </row>
    <row r="394" spans="10:10" x14ac:dyDescent="0.2">
      <c r="J394" s="2"/>
    </row>
    <row r="395" spans="10:10" x14ac:dyDescent="0.2">
      <c r="J395" s="2"/>
    </row>
    <row r="396" spans="10:10" x14ac:dyDescent="0.2">
      <c r="J396" s="2"/>
    </row>
    <row r="397" spans="10:10" x14ac:dyDescent="0.2">
      <c r="J397" s="2"/>
    </row>
    <row r="398" spans="10:10" x14ac:dyDescent="0.2">
      <c r="J398" s="2"/>
    </row>
    <row r="399" spans="10:10" x14ac:dyDescent="0.2">
      <c r="J399" s="2"/>
    </row>
    <row r="400" spans="10:10" x14ac:dyDescent="0.2">
      <c r="J400" s="2"/>
    </row>
    <row r="401" spans="10:10" x14ac:dyDescent="0.2">
      <c r="J401" s="2"/>
    </row>
    <row r="402" spans="10:10" x14ac:dyDescent="0.2">
      <c r="J402" s="2"/>
    </row>
    <row r="403" spans="10:10" x14ac:dyDescent="0.2">
      <c r="J403" s="2"/>
    </row>
    <row r="404" spans="10:10" x14ac:dyDescent="0.2">
      <c r="J404" s="2"/>
    </row>
    <row r="405" spans="10:10" x14ac:dyDescent="0.2">
      <c r="J405" s="2"/>
    </row>
    <row r="406" spans="10:10" x14ac:dyDescent="0.2">
      <c r="J406" s="2"/>
    </row>
    <row r="407" spans="10:10" x14ac:dyDescent="0.2">
      <c r="J407" s="2"/>
    </row>
    <row r="408" spans="10:10" x14ac:dyDescent="0.2">
      <c r="J408" s="2"/>
    </row>
    <row r="409" spans="10:10" x14ac:dyDescent="0.2">
      <c r="J409" s="2"/>
    </row>
    <row r="410" spans="10:10" x14ac:dyDescent="0.2">
      <c r="J410" s="2"/>
    </row>
    <row r="411" spans="10:10" x14ac:dyDescent="0.2">
      <c r="J411" s="2"/>
    </row>
    <row r="412" spans="10:10" x14ac:dyDescent="0.2">
      <c r="J412" s="2"/>
    </row>
    <row r="413" spans="10:10" x14ac:dyDescent="0.2">
      <c r="J413" s="2"/>
    </row>
    <row r="414" spans="10:10" x14ac:dyDescent="0.2">
      <c r="J414" s="2"/>
    </row>
    <row r="415" spans="10:10" x14ac:dyDescent="0.2">
      <c r="J415" s="2"/>
    </row>
    <row r="416" spans="10:10" x14ac:dyDescent="0.2">
      <c r="J416" s="2"/>
    </row>
    <row r="417" spans="10:10" x14ac:dyDescent="0.2">
      <c r="J417" s="2"/>
    </row>
    <row r="418" spans="10:10" x14ac:dyDescent="0.2">
      <c r="J418" s="2"/>
    </row>
    <row r="419" spans="10:10" x14ac:dyDescent="0.2">
      <c r="J419" s="2"/>
    </row>
    <row r="420" spans="10:10" x14ac:dyDescent="0.2">
      <c r="J420" s="2"/>
    </row>
    <row r="421" spans="10:10" x14ac:dyDescent="0.2">
      <c r="J421" s="2"/>
    </row>
    <row r="422" spans="10:10" x14ac:dyDescent="0.2">
      <c r="J422" s="2"/>
    </row>
    <row r="423" spans="10:10" x14ac:dyDescent="0.2">
      <c r="J423" s="2"/>
    </row>
    <row r="424" spans="10:10" x14ac:dyDescent="0.2">
      <c r="J424" s="2"/>
    </row>
    <row r="425" spans="10:10" x14ac:dyDescent="0.2">
      <c r="J425" s="2"/>
    </row>
    <row r="426" spans="10:10" x14ac:dyDescent="0.2">
      <c r="J426" s="2"/>
    </row>
    <row r="427" spans="10:10" x14ac:dyDescent="0.2">
      <c r="J427" s="2"/>
    </row>
    <row r="428" spans="10:10" x14ac:dyDescent="0.2">
      <c r="J428" s="2"/>
    </row>
    <row r="429" spans="10:10" x14ac:dyDescent="0.2">
      <c r="J429" s="2"/>
    </row>
    <row r="430" spans="10:10" x14ac:dyDescent="0.2">
      <c r="J430" s="2"/>
    </row>
    <row r="431" spans="10:10" x14ac:dyDescent="0.2">
      <c r="J431" s="2"/>
    </row>
    <row r="432" spans="10:10" x14ac:dyDescent="0.2">
      <c r="J432" s="2"/>
    </row>
    <row r="433" spans="10:10" x14ac:dyDescent="0.2">
      <c r="J433" s="2"/>
    </row>
    <row r="434" spans="10:10" x14ac:dyDescent="0.2">
      <c r="J434" s="2"/>
    </row>
    <row r="435" spans="10:10" x14ac:dyDescent="0.2">
      <c r="J435" s="2"/>
    </row>
    <row r="436" spans="10:10" x14ac:dyDescent="0.2">
      <c r="J436" s="2"/>
    </row>
    <row r="437" spans="10:10" x14ac:dyDescent="0.2">
      <c r="J437" s="2"/>
    </row>
    <row r="438" spans="10:10" x14ac:dyDescent="0.2">
      <c r="J438" s="2"/>
    </row>
    <row r="439" spans="10:10" x14ac:dyDescent="0.2">
      <c r="J439" s="2"/>
    </row>
    <row r="440" spans="10:10" x14ac:dyDescent="0.2">
      <c r="J440" s="2"/>
    </row>
    <row r="441" spans="10:10" x14ac:dyDescent="0.2">
      <c r="J441" s="2"/>
    </row>
    <row r="442" spans="10:10" x14ac:dyDescent="0.2">
      <c r="J442" s="2"/>
    </row>
    <row r="443" spans="10:10" x14ac:dyDescent="0.2">
      <c r="J443" s="2"/>
    </row>
    <row r="444" spans="10:10" x14ac:dyDescent="0.2">
      <c r="J444" s="2"/>
    </row>
    <row r="445" spans="10:10" x14ac:dyDescent="0.2">
      <c r="J445" s="2"/>
    </row>
    <row r="446" spans="10:10" x14ac:dyDescent="0.2">
      <c r="J446" s="2"/>
    </row>
    <row r="447" spans="10:10" x14ac:dyDescent="0.2">
      <c r="J447" s="2"/>
    </row>
    <row r="448" spans="10:10" x14ac:dyDescent="0.2">
      <c r="J448" s="2"/>
    </row>
    <row r="449" spans="10:10" x14ac:dyDescent="0.2">
      <c r="J449" s="2"/>
    </row>
    <row r="450" spans="10:10" x14ac:dyDescent="0.2">
      <c r="J450" s="2"/>
    </row>
    <row r="451" spans="10:10" x14ac:dyDescent="0.2">
      <c r="J451" s="2"/>
    </row>
    <row r="452" spans="10:10" x14ac:dyDescent="0.2">
      <c r="J452" s="2"/>
    </row>
    <row r="453" spans="10:10" x14ac:dyDescent="0.2">
      <c r="J453" s="2"/>
    </row>
    <row r="454" spans="10:10" x14ac:dyDescent="0.2">
      <c r="J454" s="2"/>
    </row>
    <row r="455" spans="10:10" x14ac:dyDescent="0.2">
      <c r="J455" s="2"/>
    </row>
    <row r="456" spans="10:10" x14ac:dyDescent="0.2">
      <c r="J456" s="2"/>
    </row>
    <row r="457" spans="10:10" x14ac:dyDescent="0.2">
      <c r="J457" s="2"/>
    </row>
    <row r="458" spans="10:10" x14ac:dyDescent="0.2">
      <c r="J458" s="2"/>
    </row>
    <row r="459" spans="10:10" x14ac:dyDescent="0.2">
      <c r="J459" s="2"/>
    </row>
    <row r="460" spans="10:10" x14ac:dyDescent="0.2">
      <c r="J460" s="2"/>
    </row>
    <row r="461" spans="10:10" x14ac:dyDescent="0.2">
      <c r="J461" s="2"/>
    </row>
    <row r="462" spans="10:10" x14ac:dyDescent="0.2">
      <c r="J462" s="2"/>
    </row>
    <row r="463" spans="10:10" x14ac:dyDescent="0.2">
      <c r="J463" s="2"/>
    </row>
    <row r="464" spans="10:10" x14ac:dyDescent="0.2">
      <c r="J464" s="2"/>
    </row>
    <row r="465" spans="10:10" x14ac:dyDescent="0.2">
      <c r="J465" s="2"/>
    </row>
    <row r="466" spans="10:10" x14ac:dyDescent="0.2">
      <c r="J466" s="2"/>
    </row>
    <row r="467" spans="10:10" x14ac:dyDescent="0.2">
      <c r="J467" s="2"/>
    </row>
    <row r="468" spans="10:10" x14ac:dyDescent="0.2">
      <c r="J468" s="2"/>
    </row>
    <row r="469" spans="10:10" x14ac:dyDescent="0.2">
      <c r="J469" s="2"/>
    </row>
    <row r="470" spans="10:10" x14ac:dyDescent="0.2">
      <c r="J470" s="2"/>
    </row>
    <row r="471" spans="10:10" x14ac:dyDescent="0.2">
      <c r="J471" s="2"/>
    </row>
    <row r="472" spans="10:10" x14ac:dyDescent="0.2">
      <c r="J472" s="2"/>
    </row>
    <row r="473" spans="10:10" x14ac:dyDescent="0.2">
      <c r="J473" s="2"/>
    </row>
    <row r="474" spans="10:10" x14ac:dyDescent="0.2">
      <c r="J474" s="2"/>
    </row>
    <row r="475" spans="10:10" x14ac:dyDescent="0.2">
      <c r="J475" s="2"/>
    </row>
    <row r="476" spans="10:10" x14ac:dyDescent="0.2">
      <c r="J476" s="2"/>
    </row>
    <row r="477" spans="10:10" x14ac:dyDescent="0.2">
      <c r="J477" s="2"/>
    </row>
    <row r="478" spans="10:10" x14ac:dyDescent="0.2">
      <c r="J478" s="2"/>
    </row>
    <row r="479" spans="10:10" x14ac:dyDescent="0.2">
      <c r="J479" s="2"/>
    </row>
    <row r="480" spans="10:10" x14ac:dyDescent="0.2">
      <c r="J480" s="2"/>
    </row>
    <row r="481" spans="10:10" x14ac:dyDescent="0.2">
      <c r="J481" s="2"/>
    </row>
    <row r="482" spans="10:10" x14ac:dyDescent="0.2">
      <c r="J482" s="2"/>
    </row>
    <row r="483" spans="10:10" x14ac:dyDescent="0.2">
      <c r="J483" s="2"/>
    </row>
    <row r="484" spans="10:10" x14ac:dyDescent="0.2">
      <c r="J484" s="2"/>
    </row>
    <row r="485" spans="10:10" x14ac:dyDescent="0.2">
      <c r="J485" s="2"/>
    </row>
    <row r="486" spans="10:10" x14ac:dyDescent="0.2">
      <c r="J486" s="2"/>
    </row>
    <row r="487" spans="10:10" x14ac:dyDescent="0.2">
      <c r="J487" s="2"/>
    </row>
    <row r="488" spans="10:10" x14ac:dyDescent="0.2">
      <c r="J488" s="2"/>
    </row>
    <row r="489" spans="10:10" x14ac:dyDescent="0.2">
      <c r="J489" s="2"/>
    </row>
    <row r="490" spans="10:10" x14ac:dyDescent="0.2">
      <c r="J490" s="2"/>
    </row>
    <row r="491" spans="10:10" x14ac:dyDescent="0.2">
      <c r="J491" s="2"/>
    </row>
    <row r="492" spans="10:10" x14ac:dyDescent="0.2">
      <c r="J492" s="2"/>
    </row>
    <row r="493" spans="10:10" x14ac:dyDescent="0.2">
      <c r="J493" s="2"/>
    </row>
    <row r="494" spans="10:10" x14ac:dyDescent="0.2">
      <c r="J494" s="2"/>
    </row>
    <row r="495" spans="10:10" x14ac:dyDescent="0.2">
      <c r="J495" s="2"/>
    </row>
    <row r="496" spans="10:10" x14ac:dyDescent="0.2">
      <c r="J496" s="2"/>
    </row>
    <row r="497" spans="10:10" x14ac:dyDescent="0.2">
      <c r="J497" s="2"/>
    </row>
    <row r="498" spans="10:10" x14ac:dyDescent="0.2">
      <c r="J498" s="2"/>
    </row>
    <row r="499" spans="10:10" x14ac:dyDescent="0.2">
      <c r="J499" s="2"/>
    </row>
    <row r="500" spans="10:10" x14ac:dyDescent="0.2">
      <c r="J500" s="2"/>
    </row>
    <row r="501" spans="10:10" x14ac:dyDescent="0.2">
      <c r="J501" s="2"/>
    </row>
    <row r="502" spans="10:10" x14ac:dyDescent="0.2">
      <c r="J502" s="2"/>
    </row>
    <row r="503" spans="10:10" x14ac:dyDescent="0.2">
      <c r="J503" s="2"/>
    </row>
    <row r="504" spans="10:10" x14ac:dyDescent="0.2">
      <c r="J504" s="2"/>
    </row>
    <row r="505" spans="10:10" x14ac:dyDescent="0.2">
      <c r="J505" s="2"/>
    </row>
    <row r="506" spans="10:10" x14ac:dyDescent="0.2">
      <c r="J506" s="2"/>
    </row>
    <row r="507" spans="10:10" x14ac:dyDescent="0.2">
      <c r="J507" s="2"/>
    </row>
    <row r="508" spans="10:10" x14ac:dyDescent="0.2">
      <c r="J508" s="2"/>
    </row>
    <row r="509" spans="10:10" x14ac:dyDescent="0.2">
      <c r="J509" s="2"/>
    </row>
    <row r="510" spans="10:10" x14ac:dyDescent="0.2">
      <c r="J510" s="2"/>
    </row>
    <row r="511" spans="10:10" x14ac:dyDescent="0.2">
      <c r="J511" s="2"/>
    </row>
    <row r="512" spans="10:10" x14ac:dyDescent="0.2">
      <c r="J512" s="2"/>
    </row>
    <row r="513" spans="10:10" x14ac:dyDescent="0.2">
      <c r="J513" s="2"/>
    </row>
    <row r="514" spans="10:10" x14ac:dyDescent="0.2">
      <c r="J514" s="2"/>
    </row>
    <row r="515" spans="10:10" x14ac:dyDescent="0.2">
      <c r="J515" s="2"/>
    </row>
    <row r="516" spans="10:10" x14ac:dyDescent="0.2">
      <c r="J516" s="2"/>
    </row>
    <row r="517" spans="10:10" x14ac:dyDescent="0.2">
      <c r="J517" s="2"/>
    </row>
    <row r="518" spans="10:10" x14ac:dyDescent="0.2">
      <c r="J518" s="2"/>
    </row>
    <row r="519" spans="10:10" x14ac:dyDescent="0.2">
      <c r="J519" s="2"/>
    </row>
    <row r="520" spans="10:10" x14ac:dyDescent="0.2">
      <c r="J520" s="2"/>
    </row>
    <row r="521" spans="10:10" x14ac:dyDescent="0.2">
      <c r="J521" s="2"/>
    </row>
    <row r="522" spans="10:10" x14ac:dyDescent="0.2">
      <c r="J522" s="2"/>
    </row>
    <row r="523" spans="10:10" x14ac:dyDescent="0.2">
      <c r="J523" s="2"/>
    </row>
    <row r="524" spans="10:10" x14ac:dyDescent="0.2">
      <c r="J524" s="2"/>
    </row>
    <row r="525" spans="10:10" x14ac:dyDescent="0.2">
      <c r="J525" s="2"/>
    </row>
    <row r="526" spans="10:10" x14ac:dyDescent="0.2">
      <c r="J526" s="2"/>
    </row>
    <row r="527" spans="10:10" x14ac:dyDescent="0.2">
      <c r="J527" s="2"/>
    </row>
    <row r="528" spans="10:10" x14ac:dyDescent="0.2">
      <c r="J528" s="2"/>
    </row>
    <row r="529" spans="10:10" x14ac:dyDescent="0.2">
      <c r="J529" s="2"/>
    </row>
    <row r="530" spans="10:10" x14ac:dyDescent="0.2">
      <c r="J530" s="2"/>
    </row>
    <row r="531" spans="10:10" x14ac:dyDescent="0.2">
      <c r="J531" s="2"/>
    </row>
    <row r="532" spans="10:10" x14ac:dyDescent="0.2">
      <c r="J532" s="2"/>
    </row>
    <row r="533" spans="10:10" x14ac:dyDescent="0.2">
      <c r="J533" s="2"/>
    </row>
    <row r="534" spans="10:10" x14ac:dyDescent="0.2">
      <c r="J534" s="2"/>
    </row>
    <row r="535" spans="10:10" x14ac:dyDescent="0.2">
      <c r="J535" s="2"/>
    </row>
    <row r="536" spans="10:10" x14ac:dyDescent="0.2">
      <c r="J536" s="2"/>
    </row>
    <row r="537" spans="10:10" x14ac:dyDescent="0.2">
      <c r="J537" s="2"/>
    </row>
    <row r="538" spans="10:10" x14ac:dyDescent="0.2">
      <c r="J538" s="2"/>
    </row>
    <row r="539" spans="10:10" x14ac:dyDescent="0.2">
      <c r="J539" s="2"/>
    </row>
    <row r="540" spans="10:10" x14ac:dyDescent="0.2">
      <c r="J540" s="2"/>
    </row>
    <row r="541" spans="10:10" x14ac:dyDescent="0.2">
      <c r="J541" s="2"/>
    </row>
    <row r="542" spans="10:10" x14ac:dyDescent="0.2">
      <c r="J542" s="2"/>
    </row>
    <row r="543" spans="10:10" x14ac:dyDescent="0.2">
      <c r="J543" s="2"/>
    </row>
    <row r="544" spans="10:10" x14ac:dyDescent="0.2">
      <c r="J544" s="2"/>
    </row>
    <row r="545" spans="10:10" x14ac:dyDescent="0.2">
      <c r="J545" s="2"/>
    </row>
    <row r="546" spans="10:10" x14ac:dyDescent="0.2">
      <c r="J546" s="2"/>
    </row>
    <row r="547" spans="10:10" x14ac:dyDescent="0.2">
      <c r="J547" s="2"/>
    </row>
    <row r="548" spans="10:10" x14ac:dyDescent="0.2">
      <c r="J548" s="2"/>
    </row>
    <row r="549" spans="10:10" x14ac:dyDescent="0.2">
      <c r="J549" s="2"/>
    </row>
    <row r="550" spans="10:10" x14ac:dyDescent="0.2">
      <c r="J550" s="2"/>
    </row>
    <row r="551" spans="10:10" x14ac:dyDescent="0.2">
      <c r="J551" s="2"/>
    </row>
    <row r="552" spans="10:10" x14ac:dyDescent="0.2">
      <c r="J552" s="2"/>
    </row>
    <row r="553" spans="10:10" x14ac:dyDescent="0.2">
      <c r="J553" s="2"/>
    </row>
    <row r="554" spans="10:10" x14ac:dyDescent="0.2">
      <c r="J554" s="2"/>
    </row>
    <row r="555" spans="10:10" x14ac:dyDescent="0.2">
      <c r="J555" s="2"/>
    </row>
    <row r="556" spans="10:10" x14ac:dyDescent="0.2">
      <c r="J556" s="2"/>
    </row>
    <row r="557" spans="10:10" x14ac:dyDescent="0.2">
      <c r="J557" s="2"/>
    </row>
    <row r="558" spans="10:10" x14ac:dyDescent="0.2">
      <c r="J558" s="2"/>
    </row>
    <row r="559" spans="10:10" x14ac:dyDescent="0.2">
      <c r="J559" s="2"/>
    </row>
    <row r="560" spans="10:10" x14ac:dyDescent="0.2">
      <c r="J560" s="2"/>
    </row>
    <row r="561" spans="10:10" x14ac:dyDescent="0.2">
      <c r="J561" s="2"/>
    </row>
    <row r="562" spans="10:10" x14ac:dyDescent="0.2">
      <c r="J562" s="2"/>
    </row>
    <row r="563" spans="10:10" x14ac:dyDescent="0.2">
      <c r="J563" s="2"/>
    </row>
    <row r="564" spans="10:10" x14ac:dyDescent="0.2">
      <c r="J564" s="2"/>
    </row>
    <row r="565" spans="10:10" x14ac:dyDescent="0.2">
      <c r="J565" s="2"/>
    </row>
    <row r="566" spans="10:10" x14ac:dyDescent="0.2">
      <c r="J566" s="2"/>
    </row>
    <row r="567" spans="10:10" x14ac:dyDescent="0.2">
      <c r="J567" s="2"/>
    </row>
    <row r="568" spans="10:10" x14ac:dyDescent="0.2">
      <c r="J568" s="2"/>
    </row>
    <row r="569" spans="10:10" x14ac:dyDescent="0.2">
      <c r="J569" s="2"/>
    </row>
    <row r="570" spans="10:10" x14ac:dyDescent="0.2">
      <c r="J570" s="2"/>
    </row>
    <row r="571" spans="10:10" x14ac:dyDescent="0.2">
      <c r="J571" s="2"/>
    </row>
    <row r="572" spans="10:10" x14ac:dyDescent="0.2">
      <c r="J572" s="2"/>
    </row>
    <row r="573" spans="10:10" x14ac:dyDescent="0.2">
      <c r="J573" s="2"/>
    </row>
    <row r="574" spans="10:10" x14ac:dyDescent="0.2">
      <c r="J574" s="2"/>
    </row>
    <row r="575" spans="10:10" x14ac:dyDescent="0.2">
      <c r="J575" s="2"/>
    </row>
    <row r="576" spans="10:10" x14ac:dyDescent="0.2">
      <c r="J576" s="2"/>
    </row>
    <row r="577" spans="10:10" x14ac:dyDescent="0.2">
      <c r="J577" s="2"/>
    </row>
    <row r="578" spans="10:10" x14ac:dyDescent="0.2">
      <c r="J578" s="2"/>
    </row>
    <row r="579" spans="10:10" x14ac:dyDescent="0.2">
      <c r="J579" s="2"/>
    </row>
    <row r="580" spans="10:10" x14ac:dyDescent="0.2">
      <c r="J580" s="2"/>
    </row>
    <row r="581" spans="10:10" x14ac:dyDescent="0.2">
      <c r="J581" s="2"/>
    </row>
    <row r="582" spans="10:10" x14ac:dyDescent="0.2">
      <c r="J582" s="2"/>
    </row>
    <row r="583" spans="10:10" x14ac:dyDescent="0.2">
      <c r="J583" s="2"/>
    </row>
    <row r="584" spans="10:10" x14ac:dyDescent="0.2">
      <c r="J584" s="2"/>
    </row>
    <row r="585" spans="10:10" x14ac:dyDescent="0.2">
      <c r="J585" s="2"/>
    </row>
    <row r="586" spans="10:10" x14ac:dyDescent="0.2">
      <c r="J586" s="2"/>
    </row>
    <row r="587" spans="10:10" x14ac:dyDescent="0.2">
      <c r="J587" s="2"/>
    </row>
    <row r="588" spans="10:10" x14ac:dyDescent="0.2">
      <c r="J588" s="2"/>
    </row>
    <row r="589" spans="10:10" x14ac:dyDescent="0.2">
      <c r="J589" s="2"/>
    </row>
    <row r="590" spans="10:10" x14ac:dyDescent="0.2">
      <c r="J590" s="2"/>
    </row>
    <row r="591" spans="10:10" x14ac:dyDescent="0.2">
      <c r="J591" s="2"/>
    </row>
    <row r="592" spans="10:10" x14ac:dyDescent="0.2">
      <c r="J592" s="2"/>
    </row>
    <row r="593" spans="10:10" x14ac:dyDescent="0.2">
      <c r="J593" s="2"/>
    </row>
    <row r="594" spans="10:10" x14ac:dyDescent="0.2">
      <c r="J594" s="2"/>
    </row>
    <row r="595" spans="10:10" x14ac:dyDescent="0.2">
      <c r="J595" s="2"/>
    </row>
    <row r="596" spans="10:10" x14ac:dyDescent="0.2">
      <c r="J596" s="2"/>
    </row>
    <row r="597" spans="10:10" x14ac:dyDescent="0.2">
      <c r="J597" s="2"/>
    </row>
    <row r="598" spans="10:10" x14ac:dyDescent="0.2">
      <c r="J598" s="2"/>
    </row>
    <row r="599" spans="10:10" x14ac:dyDescent="0.2">
      <c r="J599" s="2"/>
    </row>
    <row r="600" spans="10:10" x14ac:dyDescent="0.2">
      <c r="J600" s="2"/>
    </row>
    <row r="601" spans="10:10" x14ac:dyDescent="0.2">
      <c r="J601" s="2"/>
    </row>
    <row r="602" spans="10:10" x14ac:dyDescent="0.2">
      <c r="J602" s="2"/>
    </row>
    <row r="603" spans="10:10" x14ac:dyDescent="0.2">
      <c r="J603" s="2"/>
    </row>
    <row r="604" spans="10:10" x14ac:dyDescent="0.2">
      <c r="J604" s="2"/>
    </row>
    <row r="605" spans="10:10" x14ac:dyDescent="0.2">
      <c r="J605" s="2"/>
    </row>
    <row r="606" spans="10:10" x14ac:dyDescent="0.2">
      <c r="J606" s="2"/>
    </row>
    <row r="607" spans="10:10" x14ac:dyDescent="0.2">
      <c r="J607" s="2"/>
    </row>
    <row r="608" spans="10:10" x14ac:dyDescent="0.2">
      <c r="J608" s="2"/>
    </row>
    <row r="609" spans="10:10" x14ac:dyDescent="0.2">
      <c r="J609" s="2"/>
    </row>
    <row r="610" spans="10:10" x14ac:dyDescent="0.2">
      <c r="J610" s="2"/>
    </row>
    <row r="611" spans="10:10" x14ac:dyDescent="0.2">
      <c r="J611" s="2"/>
    </row>
    <row r="612" spans="10:10" x14ac:dyDescent="0.2">
      <c r="J612" s="2"/>
    </row>
    <row r="613" spans="10:10" x14ac:dyDescent="0.2">
      <c r="J613" s="2"/>
    </row>
    <row r="614" spans="10:10" x14ac:dyDescent="0.2">
      <c r="J614" s="2"/>
    </row>
    <row r="615" spans="10:10" x14ac:dyDescent="0.2">
      <c r="J615" s="2"/>
    </row>
    <row r="616" spans="10:10" x14ac:dyDescent="0.2">
      <c r="J616" s="2"/>
    </row>
    <row r="617" spans="10:10" x14ac:dyDescent="0.2">
      <c r="J617" s="2"/>
    </row>
    <row r="618" spans="10:10" x14ac:dyDescent="0.2">
      <c r="J618" s="2"/>
    </row>
    <row r="619" spans="10:10" x14ac:dyDescent="0.2">
      <c r="J619" s="2"/>
    </row>
    <row r="620" spans="10:10" x14ac:dyDescent="0.2">
      <c r="J620" s="2"/>
    </row>
    <row r="621" spans="10:10" x14ac:dyDescent="0.2">
      <c r="J621" s="2"/>
    </row>
    <row r="622" spans="10:10" x14ac:dyDescent="0.2">
      <c r="J622" s="2"/>
    </row>
    <row r="623" spans="10:10" x14ac:dyDescent="0.2">
      <c r="J623" s="2"/>
    </row>
    <row r="624" spans="10:10" x14ac:dyDescent="0.2">
      <c r="J624" s="2"/>
    </row>
    <row r="625" spans="10:10" x14ac:dyDescent="0.2">
      <c r="J625" s="2"/>
    </row>
    <row r="626" spans="10:10" x14ac:dyDescent="0.2">
      <c r="J626" s="2"/>
    </row>
    <row r="627" spans="10:10" x14ac:dyDescent="0.2">
      <c r="J627" s="2"/>
    </row>
    <row r="628" spans="10:10" x14ac:dyDescent="0.2">
      <c r="J628" s="2"/>
    </row>
    <row r="629" spans="10:10" x14ac:dyDescent="0.2">
      <c r="J629" s="2"/>
    </row>
    <row r="630" spans="10:10" x14ac:dyDescent="0.2">
      <c r="J630" s="2"/>
    </row>
    <row r="631" spans="10:10" x14ac:dyDescent="0.2">
      <c r="J631" s="2"/>
    </row>
    <row r="632" spans="10:10" x14ac:dyDescent="0.2">
      <c r="J632" s="2"/>
    </row>
    <row r="633" spans="10:10" x14ac:dyDescent="0.2">
      <c r="J633" s="2"/>
    </row>
    <row r="634" spans="10:10" x14ac:dyDescent="0.2">
      <c r="J634" s="2"/>
    </row>
    <row r="635" spans="10:10" x14ac:dyDescent="0.2">
      <c r="J635" s="2"/>
    </row>
    <row r="636" spans="10:10" x14ac:dyDescent="0.2">
      <c r="J636" s="2"/>
    </row>
    <row r="637" spans="10:10" x14ac:dyDescent="0.2">
      <c r="J637" s="2"/>
    </row>
    <row r="638" spans="10:10" x14ac:dyDescent="0.2">
      <c r="J638" s="2"/>
    </row>
    <row r="639" spans="10:10" x14ac:dyDescent="0.2">
      <c r="J639" s="2"/>
    </row>
    <row r="640" spans="10:10" x14ac:dyDescent="0.2">
      <c r="J640" s="2"/>
    </row>
    <row r="641" spans="10:10" x14ac:dyDescent="0.2">
      <c r="J641" s="2"/>
    </row>
    <row r="642" spans="10:10" x14ac:dyDescent="0.2">
      <c r="J642" s="2"/>
    </row>
    <row r="643" spans="10:10" x14ac:dyDescent="0.2">
      <c r="J643" s="2"/>
    </row>
    <row r="644" spans="10:10" x14ac:dyDescent="0.2">
      <c r="J644" s="2"/>
    </row>
    <row r="645" spans="10:10" x14ac:dyDescent="0.2">
      <c r="J645" s="2"/>
    </row>
    <row r="646" spans="10:10" x14ac:dyDescent="0.2">
      <c r="J646" s="2"/>
    </row>
    <row r="647" spans="10:10" x14ac:dyDescent="0.2">
      <c r="J647" s="2"/>
    </row>
    <row r="648" spans="10:10" x14ac:dyDescent="0.2">
      <c r="J648" s="2"/>
    </row>
    <row r="649" spans="10:10" x14ac:dyDescent="0.2">
      <c r="J649" s="2"/>
    </row>
    <row r="650" spans="10:10" x14ac:dyDescent="0.2">
      <c r="J650" s="2"/>
    </row>
    <row r="651" spans="10:10" x14ac:dyDescent="0.2">
      <c r="J651" s="2"/>
    </row>
    <row r="652" spans="10:10" x14ac:dyDescent="0.2">
      <c r="J652" s="2"/>
    </row>
    <row r="653" spans="10:10" x14ac:dyDescent="0.2">
      <c r="J653" s="2"/>
    </row>
    <row r="654" spans="10:10" x14ac:dyDescent="0.2">
      <c r="J654" s="2"/>
    </row>
    <row r="655" spans="10:10" x14ac:dyDescent="0.2">
      <c r="J655" s="2"/>
    </row>
    <row r="656" spans="10:10" x14ac:dyDescent="0.2">
      <c r="J656" s="2"/>
    </row>
    <row r="657" spans="10:10" x14ac:dyDescent="0.2">
      <c r="J657" s="2"/>
    </row>
    <row r="658" spans="10:10" x14ac:dyDescent="0.2">
      <c r="J658" s="2"/>
    </row>
    <row r="659" spans="10:10" x14ac:dyDescent="0.2">
      <c r="J659" s="2"/>
    </row>
    <row r="660" spans="10:10" x14ac:dyDescent="0.2">
      <c r="J660" s="2"/>
    </row>
    <row r="661" spans="10:10" x14ac:dyDescent="0.2">
      <c r="J661" s="2"/>
    </row>
    <row r="662" spans="10:10" x14ac:dyDescent="0.2">
      <c r="J662" s="2"/>
    </row>
    <row r="663" spans="10:10" x14ac:dyDescent="0.2">
      <c r="J663" s="2"/>
    </row>
    <row r="664" spans="10:10" x14ac:dyDescent="0.2">
      <c r="J664" s="2"/>
    </row>
    <row r="665" spans="10:10" x14ac:dyDescent="0.2">
      <c r="J665" s="2"/>
    </row>
    <row r="666" spans="10:10" x14ac:dyDescent="0.2">
      <c r="J666" s="2"/>
    </row>
    <row r="667" spans="10:10" x14ac:dyDescent="0.2">
      <c r="J667" s="2"/>
    </row>
    <row r="668" spans="10:10" x14ac:dyDescent="0.2">
      <c r="J668" s="2"/>
    </row>
    <row r="669" spans="10:10" x14ac:dyDescent="0.2">
      <c r="J669" s="2"/>
    </row>
    <row r="670" spans="10:10" x14ac:dyDescent="0.2">
      <c r="J670" s="2"/>
    </row>
    <row r="671" spans="10:10" x14ac:dyDescent="0.2">
      <c r="J671" s="2"/>
    </row>
    <row r="672" spans="10:10" x14ac:dyDescent="0.2">
      <c r="J672" s="2"/>
    </row>
    <row r="673" spans="10:10" x14ac:dyDescent="0.2">
      <c r="J673" s="2"/>
    </row>
    <row r="674" spans="10:10" x14ac:dyDescent="0.2">
      <c r="J674" s="2"/>
    </row>
    <row r="675" spans="10:10" x14ac:dyDescent="0.2">
      <c r="J675" s="2"/>
    </row>
    <row r="676" spans="10:10" x14ac:dyDescent="0.2">
      <c r="J676" s="2"/>
    </row>
    <row r="677" spans="10:10" x14ac:dyDescent="0.2">
      <c r="J677" s="2"/>
    </row>
    <row r="678" spans="10:10" x14ac:dyDescent="0.2">
      <c r="J678" s="2"/>
    </row>
    <row r="679" spans="10:10" x14ac:dyDescent="0.2">
      <c r="J679" s="2"/>
    </row>
    <row r="680" spans="10:10" x14ac:dyDescent="0.2">
      <c r="J680" s="2"/>
    </row>
    <row r="681" spans="10:10" x14ac:dyDescent="0.2">
      <c r="J681" s="2"/>
    </row>
    <row r="682" spans="10:10" x14ac:dyDescent="0.2">
      <c r="J682" s="2"/>
    </row>
    <row r="683" spans="10:10" x14ac:dyDescent="0.2">
      <c r="J683" s="2"/>
    </row>
    <row r="684" spans="10:10" x14ac:dyDescent="0.2">
      <c r="J684" s="2"/>
    </row>
    <row r="685" spans="10:10" x14ac:dyDescent="0.2">
      <c r="J685" s="2"/>
    </row>
    <row r="686" spans="10:10" x14ac:dyDescent="0.2">
      <c r="J686" s="2"/>
    </row>
    <row r="687" spans="10:10" x14ac:dyDescent="0.2">
      <c r="J687" s="2"/>
    </row>
    <row r="688" spans="10:10" x14ac:dyDescent="0.2">
      <c r="J688" s="2"/>
    </row>
    <row r="689" spans="10:10" x14ac:dyDescent="0.2">
      <c r="J689" s="2"/>
    </row>
    <row r="690" spans="10:10" x14ac:dyDescent="0.2">
      <c r="J690" s="2"/>
    </row>
    <row r="691" spans="10:10" x14ac:dyDescent="0.2">
      <c r="J691" s="2"/>
    </row>
    <row r="692" spans="10:10" x14ac:dyDescent="0.2">
      <c r="J692" s="2"/>
    </row>
    <row r="693" spans="10:10" x14ac:dyDescent="0.2">
      <c r="J693" s="2"/>
    </row>
    <row r="694" spans="10:10" x14ac:dyDescent="0.2">
      <c r="J694" s="2"/>
    </row>
    <row r="695" spans="10:10" x14ac:dyDescent="0.2">
      <c r="J695" s="2"/>
    </row>
    <row r="696" spans="10:10" x14ac:dyDescent="0.2">
      <c r="J696" s="2"/>
    </row>
    <row r="697" spans="10:10" x14ac:dyDescent="0.2">
      <c r="J697" s="2"/>
    </row>
    <row r="698" spans="10:10" x14ac:dyDescent="0.2">
      <c r="J698" s="2"/>
    </row>
    <row r="699" spans="10:10" x14ac:dyDescent="0.2">
      <c r="J699" s="2"/>
    </row>
    <row r="700" spans="10:10" x14ac:dyDescent="0.2">
      <c r="J700" s="2"/>
    </row>
    <row r="701" spans="10:10" x14ac:dyDescent="0.2">
      <c r="J701" s="2"/>
    </row>
    <row r="702" spans="10:10" x14ac:dyDescent="0.2">
      <c r="J702" s="2"/>
    </row>
    <row r="703" spans="10:10" x14ac:dyDescent="0.2">
      <c r="J703" s="2"/>
    </row>
    <row r="704" spans="10:10" x14ac:dyDescent="0.2">
      <c r="J704" s="2"/>
    </row>
    <row r="705" spans="10:10" x14ac:dyDescent="0.2">
      <c r="J705" s="2"/>
    </row>
    <row r="706" spans="10:10" x14ac:dyDescent="0.2">
      <c r="J706" s="2"/>
    </row>
    <row r="707" spans="10:10" x14ac:dyDescent="0.2">
      <c r="J707" s="2"/>
    </row>
    <row r="708" spans="10:10" x14ac:dyDescent="0.2">
      <c r="J708" s="2"/>
    </row>
    <row r="709" spans="10:10" x14ac:dyDescent="0.2">
      <c r="J709" s="2"/>
    </row>
    <row r="710" spans="10:10" x14ac:dyDescent="0.2">
      <c r="J710" s="2"/>
    </row>
    <row r="711" spans="10:10" x14ac:dyDescent="0.2">
      <c r="J711" s="2"/>
    </row>
    <row r="712" spans="10:10" x14ac:dyDescent="0.2">
      <c r="J712" s="2"/>
    </row>
    <row r="713" spans="10:10" x14ac:dyDescent="0.2">
      <c r="J713" s="2"/>
    </row>
    <row r="714" spans="10:10" x14ac:dyDescent="0.2">
      <c r="J714" s="2"/>
    </row>
    <row r="715" spans="10:10" x14ac:dyDescent="0.2">
      <c r="J715" s="2"/>
    </row>
    <row r="716" spans="10:10" x14ac:dyDescent="0.2">
      <c r="J716" s="2"/>
    </row>
    <row r="717" spans="10:10" x14ac:dyDescent="0.2">
      <c r="J717" s="2"/>
    </row>
    <row r="718" spans="10:10" x14ac:dyDescent="0.2">
      <c r="J718" s="2"/>
    </row>
    <row r="719" spans="10:10" x14ac:dyDescent="0.2">
      <c r="J719" s="2"/>
    </row>
    <row r="720" spans="10:10" x14ac:dyDescent="0.2">
      <c r="J720" s="2"/>
    </row>
    <row r="721" spans="10:10" x14ac:dyDescent="0.2">
      <c r="J721" s="2"/>
    </row>
    <row r="722" spans="10:10" x14ac:dyDescent="0.2">
      <c r="J722" s="2"/>
    </row>
    <row r="723" spans="10:10" x14ac:dyDescent="0.2">
      <c r="J723" s="2"/>
    </row>
    <row r="724" spans="10:10" x14ac:dyDescent="0.2">
      <c r="J724" s="2"/>
    </row>
    <row r="725" spans="10:10" x14ac:dyDescent="0.2">
      <c r="J725" s="2"/>
    </row>
    <row r="726" spans="10:10" x14ac:dyDescent="0.2">
      <c r="J726" s="2"/>
    </row>
    <row r="727" spans="10:10" x14ac:dyDescent="0.2">
      <c r="J727" s="2"/>
    </row>
    <row r="728" spans="10:10" x14ac:dyDescent="0.2">
      <c r="J728" s="2"/>
    </row>
    <row r="729" spans="10:10" x14ac:dyDescent="0.2">
      <c r="J729" s="2"/>
    </row>
    <row r="730" spans="10:10" x14ac:dyDescent="0.2">
      <c r="J730" s="2"/>
    </row>
    <row r="731" spans="10:10" x14ac:dyDescent="0.2">
      <c r="J731" s="2"/>
    </row>
    <row r="732" spans="10:10" x14ac:dyDescent="0.2">
      <c r="J732" s="2"/>
    </row>
    <row r="733" spans="10:10" x14ac:dyDescent="0.2">
      <c r="J733" s="2"/>
    </row>
    <row r="734" spans="10:10" x14ac:dyDescent="0.2">
      <c r="J734" s="2"/>
    </row>
    <row r="735" spans="10:10" x14ac:dyDescent="0.2">
      <c r="J735" s="2"/>
    </row>
    <row r="736" spans="10:10" x14ac:dyDescent="0.2">
      <c r="J736" s="2"/>
    </row>
    <row r="737" spans="10:10" x14ac:dyDescent="0.2">
      <c r="J737" s="2"/>
    </row>
    <row r="738" spans="10:10" x14ac:dyDescent="0.2">
      <c r="J738" s="2"/>
    </row>
    <row r="739" spans="10:10" x14ac:dyDescent="0.2">
      <c r="J739" s="2"/>
    </row>
    <row r="740" spans="10:10" x14ac:dyDescent="0.2">
      <c r="J740" s="2"/>
    </row>
    <row r="741" spans="10:10" x14ac:dyDescent="0.2">
      <c r="J741" s="2"/>
    </row>
    <row r="742" spans="10:10" x14ac:dyDescent="0.2">
      <c r="J742" s="2"/>
    </row>
    <row r="743" spans="10:10" x14ac:dyDescent="0.2">
      <c r="J743" s="2"/>
    </row>
    <row r="744" spans="10:10" x14ac:dyDescent="0.2">
      <c r="J744" s="2"/>
    </row>
    <row r="745" spans="10:10" x14ac:dyDescent="0.2">
      <c r="J745" s="2"/>
    </row>
    <row r="746" spans="10:10" x14ac:dyDescent="0.2">
      <c r="J746" s="2"/>
    </row>
    <row r="747" spans="10:10" x14ac:dyDescent="0.2">
      <c r="J747" s="2"/>
    </row>
    <row r="748" spans="10:10" x14ac:dyDescent="0.2">
      <c r="J748" s="2"/>
    </row>
    <row r="749" spans="10:10" x14ac:dyDescent="0.2">
      <c r="J749" s="2"/>
    </row>
    <row r="750" spans="10:10" x14ac:dyDescent="0.2">
      <c r="J750" s="2"/>
    </row>
    <row r="751" spans="10:10" x14ac:dyDescent="0.2">
      <c r="J751" s="2"/>
    </row>
    <row r="752" spans="10:10" x14ac:dyDescent="0.2">
      <c r="J752" s="2"/>
    </row>
    <row r="753" spans="10:10" x14ac:dyDescent="0.2">
      <c r="J753" s="2"/>
    </row>
    <row r="754" spans="10:10" x14ac:dyDescent="0.2">
      <c r="J754" s="2"/>
    </row>
    <row r="755" spans="10:10" x14ac:dyDescent="0.2">
      <c r="J755" s="2"/>
    </row>
    <row r="756" spans="10:10" x14ac:dyDescent="0.2">
      <c r="J756" s="2"/>
    </row>
    <row r="757" spans="10:10" x14ac:dyDescent="0.2">
      <c r="J757" s="2"/>
    </row>
    <row r="758" spans="10:10" x14ac:dyDescent="0.2">
      <c r="J758" s="2"/>
    </row>
    <row r="759" spans="10:10" x14ac:dyDescent="0.2">
      <c r="J759" s="2"/>
    </row>
    <row r="760" spans="10:10" x14ac:dyDescent="0.2">
      <c r="J760" s="2"/>
    </row>
    <row r="761" spans="10:10" x14ac:dyDescent="0.2">
      <c r="J761" s="2"/>
    </row>
    <row r="762" spans="10:10" x14ac:dyDescent="0.2">
      <c r="J762" s="2"/>
    </row>
    <row r="763" spans="10:10" x14ac:dyDescent="0.2">
      <c r="J763" s="2"/>
    </row>
    <row r="764" spans="10:10" x14ac:dyDescent="0.2">
      <c r="J764" s="2"/>
    </row>
    <row r="765" spans="10:10" x14ac:dyDescent="0.2">
      <c r="J765" s="2"/>
    </row>
    <row r="766" spans="10:10" x14ac:dyDescent="0.2">
      <c r="J766" s="2"/>
    </row>
    <row r="767" spans="10:10" x14ac:dyDescent="0.2">
      <c r="J767" s="2"/>
    </row>
    <row r="768" spans="10:10" x14ac:dyDescent="0.2">
      <c r="J768" s="2"/>
    </row>
    <row r="769" spans="10:10" x14ac:dyDescent="0.2">
      <c r="J769" s="2"/>
    </row>
    <row r="770" spans="10:10" x14ac:dyDescent="0.2">
      <c r="J770" s="2"/>
    </row>
    <row r="771" spans="10:10" x14ac:dyDescent="0.2">
      <c r="J771" s="2"/>
    </row>
    <row r="772" spans="10:10" x14ac:dyDescent="0.2">
      <c r="J772" s="2"/>
    </row>
    <row r="773" spans="10:10" x14ac:dyDescent="0.2">
      <c r="J773" s="2"/>
    </row>
    <row r="774" spans="10:10" x14ac:dyDescent="0.2">
      <c r="J774" s="2"/>
    </row>
    <row r="775" spans="10:10" x14ac:dyDescent="0.2">
      <c r="J775" s="2"/>
    </row>
    <row r="776" spans="10:10" x14ac:dyDescent="0.2">
      <c r="J776" s="2"/>
    </row>
    <row r="777" spans="10:10" x14ac:dyDescent="0.2">
      <c r="J777" s="2"/>
    </row>
    <row r="778" spans="10:10" x14ac:dyDescent="0.2">
      <c r="J778" s="2"/>
    </row>
    <row r="779" spans="10:10" x14ac:dyDescent="0.2">
      <c r="J779" s="2"/>
    </row>
    <row r="780" spans="10:10" x14ac:dyDescent="0.2">
      <c r="J780" s="2"/>
    </row>
    <row r="781" spans="10:10" x14ac:dyDescent="0.2">
      <c r="J781" s="2"/>
    </row>
    <row r="782" spans="10:10" x14ac:dyDescent="0.2">
      <c r="J782" s="2"/>
    </row>
    <row r="783" spans="10:10" x14ac:dyDescent="0.2">
      <c r="J783" s="2"/>
    </row>
    <row r="784" spans="10:10" x14ac:dyDescent="0.2">
      <c r="J784" s="2"/>
    </row>
    <row r="785" spans="10:10" x14ac:dyDescent="0.2">
      <c r="J785" s="2"/>
    </row>
    <row r="786" spans="10:10" x14ac:dyDescent="0.2">
      <c r="J786" s="2"/>
    </row>
    <row r="787" spans="10:10" x14ac:dyDescent="0.2">
      <c r="J787" s="2"/>
    </row>
    <row r="788" spans="10:10" x14ac:dyDescent="0.2">
      <c r="J788" s="2"/>
    </row>
    <row r="789" spans="10:10" x14ac:dyDescent="0.2">
      <c r="J789" s="2"/>
    </row>
    <row r="790" spans="10:10" x14ac:dyDescent="0.2">
      <c r="J790" s="2"/>
    </row>
    <row r="791" spans="10:10" x14ac:dyDescent="0.2">
      <c r="J791" s="2"/>
    </row>
    <row r="792" spans="10:10" x14ac:dyDescent="0.2">
      <c r="J792" s="2"/>
    </row>
    <row r="793" spans="10:10" x14ac:dyDescent="0.2">
      <c r="J793" s="2"/>
    </row>
    <row r="794" spans="10:10" x14ac:dyDescent="0.2">
      <c r="J794" s="2"/>
    </row>
    <row r="795" spans="10:10" x14ac:dyDescent="0.2">
      <c r="J795" s="2"/>
    </row>
    <row r="796" spans="10:10" x14ac:dyDescent="0.2">
      <c r="J796" s="2"/>
    </row>
    <row r="797" spans="10:10" x14ac:dyDescent="0.2">
      <c r="J797" s="2"/>
    </row>
    <row r="798" spans="10:10" x14ac:dyDescent="0.2">
      <c r="J798" s="2"/>
    </row>
    <row r="799" spans="10:10" x14ac:dyDescent="0.2">
      <c r="J799" s="2"/>
    </row>
    <row r="800" spans="10:10" x14ac:dyDescent="0.2">
      <c r="J800" s="2"/>
    </row>
    <row r="801" spans="10:10" x14ac:dyDescent="0.2">
      <c r="J801" s="2"/>
    </row>
    <row r="802" spans="10:10" x14ac:dyDescent="0.2">
      <c r="J802" s="2"/>
    </row>
    <row r="803" spans="10:10" x14ac:dyDescent="0.2">
      <c r="J803" s="2"/>
    </row>
    <row r="804" spans="10:10" x14ac:dyDescent="0.2">
      <c r="J804" s="2"/>
    </row>
    <row r="805" spans="10:10" x14ac:dyDescent="0.2">
      <c r="J805" s="2"/>
    </row>
    <row r="806" spans="10:10" x14ac:dyDescent="0.2">
      <c r="J806" s="2"/>
    </row>
    <row r="807" spans="10:10" x14ac:dyDescent="0.2">
      <c r="J807" s="2"/>
    </row>
    <row r="808" spans="10:10" x14ac:dyDescent="0.2">
      <c r="J808" s="2"/>
    </row>
    <row r="809" spans="10:10" x14ac:dyDescent="0.2">
      <c r="J809" s="2"/>
    </row>
    <row r="810" spans="10:10" x14ac:dyDescent="0.2">
      <c r="J810" s="2"/>
    </row>
    <row r="811" spans="10:10" x14ac:dyDescent="0.2">
      <c r="J811" s="2"/>
    </row>
    <row r="812" spans="10:10" x14ac:dyDescent="0.2">
      <c r="J812" s="2"/>
    </row>
    <row r="813" spans="10:10" x14ac:dyDescent="0.2">
      <c r="J813" s="2"/>
    </row>
    <row r="814" spans="10:10" x14ac:dyDescent="0.2">
      <c r="J814" s="2"/>
    </row>
    <row r="815" spans="10:10" x14ac:dyDescent="0.2">
      <c r="J815" s="2"/>
    </row>
    <row r="816" spans="10:10" x14ac:dyDescent="0.2">
      <c r="J816" s="2"/>
    </row>
    <row r="817" spans="10:10" x14ac:dyDescent="0.2">
      <c r="J817" s="2"/>
    </row>
    <row r="818" spans="10:10" x14ac:dyDescent="0.2">
      <c r="J818" s="2"/>
    </row>
    <row r="819" spans="10:10" x14ac:dyDescent="0.2">
      <c r="J819" s="2"/>
    </row>
    <row r="820" spans="10:10" x14ac:dyDescent="0.2">
      <c r="J820" s="2"/>
    </row>
    <row r="821" spans="10:10" x14ac:dyDescent="0.2">
      <c r="J821" s="2"/>
    </row>
    <row r="822" spans="10:10" x14ac:dyDescent="0.2">
      <c r="J822" s="2"/>
    </row>
    <row r="823" spans="10:10" x14ac:dyDescent="0.2">
      <c r="J823" s="2"/>
    </row>
    <row r="824" spans="10:10" x14ac:dyDescent="0.2">
      <c r="J824" s="2"/>
    </row>
    <row r="825" spans="10:10" x14ac:dyDescent="0.2">
      <c r="J825" s="2"/>
    </row>
    <row r="826" spans="10:10" x14ac:dyDescent="0.2">
      <c r="J826" s="2"/>
    </row>
    <row r="827" spans="10:10" x14ac:dyDescent="0.2">
      <c r="J827" s="2"/>
    </row>
    <row r="828" spans="10:10" x14ac:dyDescent="0.2">
      <c r="J828" s="2"/>
    </row>
    <row r="829" spans="10:10" x14ac:dyDescent="0.2">
      <c r="J829" s="2"/>
    </row>
    <row r="830" spans="10:10" x14ac:dyDescent="0.2">
      <c r="J830" s="2"/>
    </row>
    <row r="831" spans="10:10" x14ac:dyDescent="0.2">
      <c r="J831" s="2"/>
    </row>
    <row r="832" spans="10:10" x14ac:dyDescent="0.2">
      <c r="J832" s="2"/>
    </row>
    <row r="833" spans="10:10" x14ac:dyDescent="0.2">
      <c r="J833" s="2"/>
    </row>
    <row r="834" spans="10:10" x14ac:dyDescent="0.2">
      <c r="J834" s="2"/>
    </row>
    <row r="835" spans="10:10" x14ac:dyDescent="0.2">
      <c r="J835" s="2"/>
    </row>
    <row r="836" spans="10:10" x14ac:dyDescent="0.2">
      <c r="J836" s="2"/>
    </row>
    <row r="837" spans="10:10" x14ac:dyDescent="0.2">
      <c r="J837" s="2"/>
    </row>
    <row r="838" spans="10:10" x14ac:dyDescent="0.2">
      <c r="J838" s="2"/>
    </row>
    <row r="839" spans="10:10" x14ac:dyDescent="0.2">
      <c r="J839" s="2"/>
    </row>
    <row r="840" spans="10:10" x14ac:dyDescent="0.2">
      <c r="J840" s="2"/>
    </row>
    <row r="841" spans="10:10" x14ac:dyDescent="0.2">
      <c r="J841" s="2"/>
    </row>
    <row r="842" spans="10:10" x14ac:dyDescent="0.2">
      <c r="J842" s="2"/>
    </row>
    <row r="843" spans="10:10" x14ac:dyDescent="0.2">
      <c r="J843" s="2"/>
    </row>
    <row r="844" spans="10:10" x14ac:dyDescent="0.2">
      <c r="J844" s="2"/>
    </row>
    <row r="845" spans="10:10" x14ac:dyDescent="0.2">
      <c r="J845" s="2"/>
    </row>
    <row r="846" spans="10:10" x14ac:dyDescent="0.2">
      <c r="J846" s="2"/>
    </row>
    <row r="847" spans="10:10" x14ac:dyDescent="0.2">
      <c r="J847" s="2"/>
    </row>
    <row r="848" spans="10:10" x14ac:dyDescent="0.2">
      <c r="J848" s="2"/>
    </row>
    <row r="849" spans="10:10" x14ac:dyDescent="0.2">
      <c r="J849" s="2"/>
    </row>
    <row r="850" spans="10:10" x14ac:dyDescent="0.2">
      <c r="J850" s="2"/>
    </row>
    <row r="851" spans="10:10" x14ac:dyDescent="0.2">
      <c r="J851" s="2"/>
    </row>
    <row r="852" spans="10:10" x14ac:dyDescent="0.2">
      <c r="J852" s="2"/>
    </row>
    <row r="853" spans="10:10" x14ac:dyDescent="0.2">
      <c r="J853" s="2"/>
    </row>
    <row r="854" spans="10:10" x14ac:dyDescent="0.2">
      <c r="J854" s="2"/>
    </row>
    <row r="855" spans="10:10" x14ac:dyDescent="0.2">
      <c r="J855" s="2"/>
    </row>
    <row r="856" spans="10:10" x14ac:dyDescent="0.2">
      <c r="J856" s="2"/>
    </row>
    <row r="857" spans="10:10" x14ac:dyDescent="0.2">
      <c r="J857" s="2"/>
    </row>
    <row r="858" spans="10:10" x14ac:dyDescent="0.2">
      <c r="J858" s="2"/>
    </row>
    <row r="859" spans="10:10" x14ac:dyDescent="0.2">
      <c r="J859" s="2"/>
    </row>
    <row r="860" spans="10:10" x14ac:dyDescent="0.2">
      <c r="J860" s="2"/>
    </row>
    <row r="861" spans="10:10" x14ac:dyDescent="0.2">
      <c r="J861" s="2"/>
    </row>
    <row r="862" spans="10:10" x14ac:dyDescent="0.2">
      <c r="J862" s="2"/>
    </row>
    <row r="863" spans="10:10" x14ac:dyDescent="0.2">
      <c r="J863" s="2"/>
    </row>
    <row r="864" spans="10:10" x14ac:dyDescent="0.2">
      <c r="J864" s="2"/>
    </row>
    <row r="865" spans="10:10" x14ac:dyDescent="0.2">
      <c r="J865" s="2"/>
    </row>
    <row r="866" spans="10:10" x14ac:dyDescent="0.2">
      <c r="J866" s="2"/>
    </row>
    <row r="867" spans="10:10" x14ac:dyDescent="0.2">
      <c r="J867" s="2"/>
    </row>
    <row r="868" spans="10:10" x14ac:dyDescent="0.2">
      <c r="J868" s="2"/>
    </row>
    <row r="869" spans="10:10" x14ac:dyDescent="0.2">
      <c r="J869" s="2"/>
    </row>
    <row r="870" spans="10:10" x14ac:dyDescent="0.2">
      <c r="J870" s="2"/>
    </row>
    <row r="871" spans="10:10" x14ac:dyDescent="0.2">
      <c r="J871" s="2"/>
    </row>
    <row r="872" spans="10:10" x14ac:dyDescent="0.2">
      <c r="J872" s="2"/>
    </row>
    <row r="873" spans="10:10" x14ac:dyDescent="0.2">
      <c r="J873" s="2"/>
    </row>
    <row r="874" spans="10:10" x14ac:dyDescent="0.2">
      <c r="J874" s="2"/>
    </row>
    <row r="875" spans="10:10" x14ac:dyDescent="0.2">
      <c r="J875" s="2"/>
    </row>
    <row r="876" spans="10:10" x14ac:dyDescent="0.2">
      <c r="J876" s="2"/>
    </row>
    <row r="877" spans="10:10" x14ac:dyDescent="0.2">
      <c r="J877" s="2"/>
    </row>
    <row r="878" spans="10:10" x14ac:dyDescent="0.2">
      <c r="J878" s="2"/>
    </row>
    <row r="879" spans="10:10" x14ac:dyDescent="0.2">
      <c r="J879" s="2"/>
    </row>
    <row r="880" spans="10:10" x14ac:dyDescent="0.2">
      <c r="J880" s="2"/>
    </row>
    <row r="881" spans="10:10" x14ac:dyDescent="0.2">
      <c r="J881" s="2"/>
    </row>
    <row r="882" spans="10:10" x14ac:dyDescent="0.2">
      <c r="J882" s="2"/>
    </row>
    <row r="883" spans="10:10" x14ac:dyDescent="0.2">
      <c r="J883" s="2"/>
    </row>
    <row r="884" spans="10:10" x14ac:dyDescent="0.2">
      <c r="J884" s="2"/>
    </row>
    <row r="885" spans="10:10" x14ac:dyDescent="0.2">
      <c r="J885" s="2"/>
    </row>
    <row r="886" spans="10:10" x14ac:dyDescent="0.2">
      <c r="J886" s="2"/>
    </row>
    <row r="887" spans="10:10" x14ac:dyDescent="0.2">
      <c r="J887" s="2"/>
    </row>
    <row r="888" spans="10:10" x14ac:dyDescent="0.2">
      <c r="J888" s="2"/>
    </row>
    <row r="889" spans="10:10" x14ac:dyDescent="0.2">
      <c r="J889" s="2"/>
    </row>
    <row r="890" spans="10:10" x14ac:dyDescent="0.2">
      <c r="J890" s="2"/>
    </row>
    <row r="891" spans="10:10" x14ac:dyDescent="0.2">
      <c r="J891" s="2"/>
    </row>
    <row r="892" spans="10:10" x14ac:dyDescent="0.2">
      <c r="J892" s="2"/>
    </row>
    <row r="893" spans="10:10" x14ac:dyDescent="0.2">
      <c r="J893" s="2"/>
    </row>
    <row r="894" spans="10:10" x14ac:dyDescent="0.2">
      <c r="J894" s="2"/>
    </row>
    <row r="895" spans="10:10" x14ac:dyDescent="0.2">
      <c r="J895" s="2"/>
    </row>
    <row r="896" spans="10:10" x14ac:dyDescent="0.2">
      <c r="J896" s="2"/>
    </row>
    <row r="897" spans="10:10" x14ac:dyDescent="0.2">
      <c r="J897" s="2"/>
    </row>
    <row r="898" spans="10:10" x14ac:dyDescent="0.2">
      <c r="J898" s="2"/>
    </row>
    <row r="899" spans="10:10" x14ac:dyDescent="0.2">
      <c r="J899" s="2"/>
    </row>
    <row r="900" spans="10:10" x14ac:dyDescent="0.2">
      <c r="J900" s="2"/>
    </row>
    <row r="901" spans="10:10" x14ac:dyDescent="0.2">
      <c r="J901" s="2"/>
    </row>
    <row r="902" spans="10:10" x14ac:dyDescent="0.2">
      <c r="J902" s="2"/>
    </row>
    <row r="903" spans="10:10" x14ac:dyDescent="0.2">
      <c r="J903" s="2"/>
    </row>
    <row r="904" spans="10:10" x14ac:dyDescent="0.2">
      <c r="J904" s="2"/>
    </row>
    <row r="905" spans="10:10" x14ac:dyDescent="0.2">
      <c r="J905" s="2"/>
    </row>
    <row r="906" spans="10:10" x14ac:dyDescent="0.2">
      <c r="J906" s="2"/>
    </row>
    <row r="907" spans="10:10" x14ac:dyDescent="0.2">
      <c r="J907" s="2"/>
    </row>
    <row r="908" spans="10:10" x14ac:dyDescent="0.2">
      <c r="J908" s="2"/>
    </row>
    <row r="909" spans="10:10" x14ac:dyDescent="0.2">
      <c r="J909" s="2"/>
    </row>
    <row r="910" spans="10:10" x14ac:dyDescent="0.2">
      <c r="J910" s="2"/>
    </row>
    <row r="911" spans="10:10" x14ac:dyDescent="0.2">
      <c r="J911" s="2"/>
    </row>
    <row r="912" spans="10:10" x14ac:dyDescent="0.2">
      <c r="J912" s="2"/>
    </row>
    <row r="913" spans="10:10" x14ac:dyDescent="0.2">
      <c r="J913" s="2"/>
    </row>
    <row r="914" spans="10:10" x14ac:dyDescent="0.2">
      <c r="J914" s="2"/>
    </row>
    <row r="915" spans="10:10" x14ac:dyDescent="0.2">
      <c r="J915" s="2"/>
    </row>
    <row r="916" spans="10:10" x14ac:dyDescent="0.2">
      <c r="J916" s="2"/>
    </row>
    <row r="917" spans="10:10" x14ac:dyDescent="0.2">
      <c r="J917" s="2"/>
    </row>
    <row r="918" spans="10:10" x14ac:dyDescent="0.2">
      <c r="J918" s="2"/>
    </row>
    <row r="919" spans="10:10" x14ac:dyDescent="0.2">
      <c r="J919" s="2"/>
    </row>
    <row r="920" spans="10:10" x14ac:dyDescent="0.2">
      <c r="J920" s="2"/>
    </row>
    <row r="921" spans="10:10" x14ac:dyDescent="0.2">
      <c r="J921" s="2"/>
    </row>
    <row r="922" spans="10:10" x14ac:dyDescent="0.2">
      <c r="J922" s="2"/>
    </row>
    <row r="923" spans="10:10" x14ac:dyDescent="0.2">
      <c r="J923" s="2"/>
    </row>
    <row r="924" spans="10:10" x14ac:dyDescent="0.2">
      <c r="J924" s="2"/>
    </row>
    <row r="925" spans="10:10" x14ac:dyDescent="0.2">
      <c r="J925" s="2"/>
    </row>
    <row r="926" spans="10:10" x14ac:dyDescent="0.2">
      <c r="J926" s="2"/>
    </row>
    <row r="927" spans="10:10" x14ac:dyDescent="0.2">
      <c r="J927" s="2"/>
    </row>
    <row r="928" spans="10:10" x14ac:dyDescent="0.2">
      <c r="J928" s="2"/>
    </row>
    <row r="929" spans="10:10" x14ac:dyDescent="0.2">
      <c r="J929" s="2"/>
    </row>
    <row r="930" spans="10:10" x14ac:dyDescent="0.2">
      <c r="J930" s="2"/>
    </row>
    <row r="931" spans="10:10" x14ac:dyDescent="0.2">
      <c r="J931" s="2"/>
    </row>
    <row r="932" spans="10:10" x14ac:dyDescent="0.2">
      <c r="J932" s="2"/>
    </row>
    <row r="933" spans="10:10" x14ac:dyDescent="0.2">
      <c r="J933" s="2"/>
    </row>
    <row r="934" spans="10:10" x14ac:dyDescent="0.2">
      <c r="J934" s="2"/>
    </row>
    <row r="935" spans="10:10" x14ac:dyDescent="0.2">
      <c r="J935" s="2"/>
    </row>
    <row r="936" spans="10:10" x14ac:dyDescent="0.2">
      <c r="J936" s="2"/>
    </row>
    <row r="937" spans="10:10" x14ac:dyDescent="0.2">
      <c r="J937" s="2"/>
    </row>
    <row r="938" spans="10:10" x14ac:dyDescent="0.2">
      <c r="J938" s="2"/>
    </row>
    <row r="939" spans="10:10" x14ac:dyDescent="0.2">
      <c r="J939" s="2"/>
    </row>
    <row r="940" spans="10:10" x14ac:dyDescent="0.2">
      <c r="J940" s="2"/>
    </row>
    <row r="941" spans="10:10" x14ac:dyDescent="0.2">
      <c r="J941" s="2"/>
    </row>
    <row r="942" spans="10:10" x14ac:dyDescent="0.2">
      <c r="J942" s="2"/>
    </row>
    <row r="943" spans="10:10" x14ac:dyDescent="0.2">
      <c r="J943" s="2"/>
    </row>
    <row r="944" spans="10:10" x14ac:dyDescent="0.2">
      <c r="J944" s="2"/>
    </row>
    <row r="945" spans="10:10" x14ac:dyDescent="0.2">
      <c r="J945" s="2"/>
    </row>
    <row r="946" spans="10:10" x14ac:dyDescent="0.2">
      <c r="J946" s="2"/>
    </row>
    <row r="947" spans="10:10" x14ac:dyDescent="0.2">
      <c r="J947" s="2"/>
    </row>
    <row r="948" spans="10:10" x14ac:dyDescent="0.2">
      <c r="J948" s="2"/>
    </row>
    <row r="949" spans="10:10" x14ac:dyDescent="0.2">
      <c r="J949" s="2"/>
    </row>
    <row r="950" spans="10:10" x14ac:dyDescent="0.2">
      <c r="J950" s="2"/>
    </row>
    <row r="951" spans="10:10" x14ac:dyDescent="0.2">
      <c r="J951" s="2"/>
    </row>
    <row r="952" spans="10:10" x14ac:dyDescent="0.2">
      <c r="J952" s="2"/>
    </row>
    <row r="953" spans="10:10" x14ac:dyDescent="0.2">
      <c r="J953" s="2"/>
    </row>
    <row r="954" spans="10:10" x14ac:dyDescent="0.2">
      <c r="J954" s="2"/>
    </row>
    <row r="955" spans="10:10" x14ac:dyDescent="0.2">
      <c r="J955" s="2"/>
    </row>
    <row r="956" spans="10:10" x14ac:dyDescent="0.2">
      <c r="J956" s="2"/>
    </row>
    <row r="957" spans="10:10" x14ac:dyDescent="0.2">
      <c r="J957" s="2"/>
    </row>
    <row r="958" spans="10:10" x14ac:dyDescent="0.2">
      <c r="J958" s="2"/>
    </row>
    <row r="959" spans="10:10" x14ac:dyDescent="0.2">
      <c r="J959" s="2"/>
    </row>
    <row r="960" spans="10:10" x14ac:dyDescent="0.2">
      <c r="J960" s="2"/>
    </row>
    <row r="961" spans="10:10" x14ac:dyDescent="0.2">
      <c r="J961" s="2"/>
    </row>
    <row r="962" spans="10:10" x14ac:dyDescent="0.2">
      <c r="J962" s="2"/>
    </row>
    <row r="963" spans="10:10" x14ac:dyDescent="0.2">
      <c r="J963" s="2"/>
    </row>
    <row r="964" spans="10:10" x14ac:dyDescent="0.2">
      <c r="J964" s="2"/>
    </row>
    <row r="965" spans="10:10" x14ac:dyDescent="0.2">
      <c r="J965" s="2"/>
    </row>
    <row r="966" spans="10:10" x14ac:dyDescent="0.2">
      <c r="J966" s="2"/>
    </row>
    <row r="967" spans="10:10" x14ac:dyDescent="0.2">
      <c r="J967" s="2"/>
    </row>
    <row r="968" spans="10:10" x14ac:dyDescent="0.2">
      <c r="J968" s="2"/>
    </row>
    <row r="969" spans="10:10" x14ac:dyDescent="0.2">
      <c r="J969" s="2"/>
    </row>
    <row r="970" spans="10:10" x14ac:dyDescent="0.2">
      <c r="J970" s="2"/>
    </row>
    <row r="971" spans="10:10" x14ac:dyDescent="0.2">
      <c r="J971" s="2"/>
    </row>
    <row r="972" spans="10:10" x14ac:dyDescent="0.2">
      <c r="J972" s="2"/>
    </row>
    <row r="973" spans="10:10" x14ac:dyDescent="0.2">
      <c r="J973" s="2"/>
    </row>
    <row r="974" spans="10:10" x14ac:dyDescent="0.2">
      <c r="J974" s="2"/>
    </row>
    <row r="975" spans="10:10" x14ac:dyDescent="0.2">
      <c r="J975" s="2"/>
    </row>
    <row r="976" spans="10:10" x14ac:dyDescent="0.2">
      <c r="J976" s="2"/>
    </row>
    <row r="977" spans="10:10" x14ac:dyDescent="0.2">
      <c r="J977" s="2"/>
    </row>
    <row r="978" spans="10:10" x14ac:dyDescent="0.2">
      <c r="J978" s="2"/>
    </row>
    <row r="979" spans="10:10" x14ac:dyDescent="0.2">
      <c r="J979" s="2"/>
    </row>
    <row r="980" spans="10:10" x14ac:dyDescent="0.2">
      <c r="J980" s="2"/>
    </row>
    <row r="981" spans="10:10" x14ac:dyDescent="0.2">
      <c r="J981" s="2"/>
    </row>
    <row r="982" spans="10:10" x14ac:dyDescent="0.2">
      <c r="J982" s="2"/>
    </row>
    <row r="983" spans="10:10" x14ac:dyDescent="0.2">
      <c r="J983" s="2"/>
    </row>
    <row r="984" spans="10:10" x14ac:dyDescent="0.2">
      <c r="J984" s="2"/>
    </row>
    <row r="985" spans="10:10" x14ac:dyDescent="0.2">
      <c r="J985" s="2"/>
    </row>
    <row r="986" spans="10:10" x14ac:dyDescent="0.2">
      <c r="J986" s="2"/>
    </row>
    <row r="987" spans="10:10" x14ac:dyDescent="0.2">
      <c r="J987" s="2"/>
    </row>
    <row r="988" spans="10:10" x14ac:dyDescent="0.2">
      <c r="J988" s="2"/>
    </row>
    <row r="989" spans="10:10" x14ac:dyDescent="0.2">
      <c r="J989" s="2"/>
    </row>
    <row r="990" spans="10:10" x14ac:dyDescent="0.2">
      <c r="J990" s="2"/>
    </row>
    <row r="991" spans="10:10" x14ac:dyDescent="0.2">
      <c r="J991" s="2"/>
    </row>
    <row r="992" spans="10:10" x14ac:dyDescent="0.2">
      <c r="J992" s="2"/>
    </row>
    <row r="993" spans="10:10" x14ac:dyDescent="0.2">
      <c r="J993" s="2"/>
    </row>
    <row r="994" spans="10:10" x14ac:dyDescent="0.2">
      <c r="J994" s="2"/>
    </row>
    <row r="995" spans="10:10" x14ac:dyDescent="0.2">
      <c r="J995" s="2"/>
    </row>
    <row r="996" spans="10:10" x14ac:dyDescent="0.2">
      <c r="J996" s="2"/>
    </row>
    <row r="997" spans="10:10" x14ac:dyDescent="0.2">
      <c r="J997" s="2"/>
    </row>
    <row r="998" spans="10:10" x14ac:dyDescent="0.2">
      <c r="J998" s="2"/>
    </row>
    <row r="999" spans="10:10" x14ac:dyDescent="0.2">
      <c r="J999" s="2"/>
    </row>
    <row r="1000" spans="10:10" x14ac:dyDescent="0.2">
      <c r="J1000" s="2"/>
    </row>
    <row r="1001" spans="10:10" x14ac:dyDescent="0.2">
      <c r="J1001" s="2"/>
    </row>
    <row r="1002" spans="10:10" x14ac:dyDescent="0.2">
      <c r="J1002" s="2"/>
    </row>
    <row r="1003" spans="10:10" x14ac:dyDescent="0.2">
      <c r="J1003" s="2"/>
    </row>
    <row r="1004" spans="10:10" x14ac:dyDescent="0.2">
      <c r="J1004" s="2"/>
    </row>
    <row r="1005" spans="10:10" x14ac:dyDescent="0.2">
      <c r="J1005" s="2"/>
    </row>
    <row r="1006" spans="10:10" x14ac:dyDescent="0.2">
      <c r="J1006" s="2"/>
    </row>
    <row r="1007" spans="10:10" x14ac:dyDescent="0.2">
      <c r="J1007" s="2"/>
    </row>
    <row r="1008" spans="10:10" x14ac:dyDescent="0.2">
      <c r="J1008" s="2"/>
    </row>
    <row r="1009" spans="10:10" x14ac:dyDescent="0.2">
      <c r="J1009" s="2"/>
    </row>
    <row r="1010" spans="10:10" x14ac:dyDescent="0.2">
      <c r="J1010" s="2"/>
    </row>
    <row r="1011" spans="10:10" x14ac:dyDescent="0.2">
      <c r="J1011" s="2"/>
    </row>
    <row r="1012" spans="10:10" x14ac:dyDescent="0.2">
      <c r="J1012" s="2"/>
    </row>
    <row r="1013" spans="10:10" x14ac:dyDescent="0.2">
      <c r="J1013" s="2"/>
    </row>
    <row r="1014" spans="10:10" x14ac:dyDescent="0.2">
      <c r="J1014" s="2"/>
    </row>
    <row r="1015" spans="10:10" x14ac:dyDescent="0.2">
      <c r="J1015" s="2"/>
    </row>
    <row r="1016" spans="10:10" x14ac:dyDescent="0.2">
      <c r="J1016" s="2"/>
    </row>
    <row r="1017" spans="10:10" x14ac:dyDescent="0.2">
      <c r="J1017" s="2"/>
    </row>
    <row r="1018" spans="10:10" x14ac:dyDescent="0.2">
      <c r="J1018" s="2"/>
    </row>
    <row r="1019" spans="10:10" x14ac:dyDescent="0.2">
      <c r="J1019" s="2"/>
    </row>
    <row r="1020" spans="10:10" x14ac:dyDescent="0.2">
      <c r="J1020" s="2"/>
    </row>
    <row r="1021" spans="10:10" x14ac:dyDescent="0.2">
      <c r="J1021" s="2"/>
    </row>
    <row r="1022" spans="10:10" x14ac:dyDescent="0.2">
      <c r="J1022" s="2"/>
    </row>
    <row r="1023" spans="10:10" x14ac:dyDescent="0.2">
      <c r="J1023" s="2"/>
    </row>
    <row r="1024" spans="10:10" x14ac:dyDescent="0.2">
      <c r="J1024" s="2"/>
    </row>
    <row r="1025" spans="10:10" x14ac:dyDescent="0.2">
      <c r="J1025" s="2"/>
    </row>
    <row r="1026" spans="10:10" x14ac:dyDescent="0.2">
      <c r="J1026" s="2"/>
    </row>
    <row r="1027" spans="10:10" x14ac:dyDescent="0.2">
      <c r="J1027" s="2"/>
    </row>
    <row r="1028" spans="10:10" x14ac:dyDescent="0.2">
      <c r="J1028" s="2"/>
    </row>
    <row r="1029" spans="10:10" x14ac:dyDescent="0.2">
      <c r="J1029" s="2"/>
    </row>
    <row r="1030" spans="10:10" x14ac:dyDescent="0.2">
      <c r="J1030" s="2"/>
    </row>
    <row r="1031" spans="10:10" x14ac:dyDescent="0.2">
      <c r="J1031" s="2"/>
    </row>
    <row r="1032" spans="10:10" x14ac:dyDescent="0.2">
      <c r="J1032" s="2"/>
    </row>
    <row r="1033" spans="10:10" x14ac:dyDescent="0.2">
      <c r="J1033" s="2"/>
    </row>
    <row r="1034" spans="10:10" x14ac:dyDescent="0.2">
      <c r="J1034" s="2"/>
    </row>
    <row r="1035" spans="10:10" x14ac:dyDescent="0.2">
      <c r="J1035" s="2"/>
    </row>
    <row r="1036" spans="10:10" x14ac:dyDescent="0.2">
      <c r="J1036" s="2"/>
    </row>
    <row r="1037" spans="10:10" x14ac:dyDescent="0.2">
      <c r="J1037" s="2"/>
    </row>
    <row r="1038" spans="10:10" x14ac:dyDescent="0.2">
      <c r="J1038" s="2"/>
    </row>
    <row r="1039" spans="10:10" x14ac:dyDescent="0.2">
      <c r="J1039" s="2"/>
    </row>
    <row r="1040" spans="10:10" x14ac:dyDescent="0.2">
      <c r="J1040" s="2"/>
    </row>
    <row r="1041" spans="10:10" x14ac:dyDescent="0.2">
      <c r="J1041" s="2"/>
    </row>
    <row r="1042" spans="10:10" x14ac:dyDescent="0.2">
      <c r="J1042" s="2"/>
    </row>
    <row r="1043" spans="10:10" x14ac:dyDescent="0.2">
      <c r="J1043" s="2"/>
    </row>
    <row r="1044" spans="10:10" x14ac:dyDescent="0.2">
      <c r="J1044" s="2"/>
    </row>
    <row r="1045" spans="10:10" x14ac:dyDescent="0.2">
      <c r="J1045" s="2"/>
    </row>
    <row r="1046" spans="10:10" x14ac:dyDescent="0.2">
      <c r="J1046" s="2"/>
    </row>
    <row r="1047" spans="10:10" x14ac:dyDescent="0.2">
      <c r="J1047" s="2"/>
    </row>
    <row r="1048" spans="10:10" x14ac:dyDescent="0.2">
      <c r="J1048" s="2"/>
    </row>
    <row r="1049" spans="10:10" x14ac:dyDescent="0.2">
      <c r="J1049" s="2"/>
    </row>
    <row r="1050" spans="10:10" x14ac:dyDescent="0.2">
      <c r="J1050" s="2"/>
    </row>
    <row r="1051" spans="10:10" x14ac:dyDescent="0.2">
      <c r="J1051" s="2"/>
    </row>
    <row r="1052" spans="10:10" x14ac:dyDescent="0.2">
      <c r="J1052" s="2"/>
    </row>
    <row r="1053" spans="10:10" x14ac:dyDescent="0.2">
      <c r="J1053" s="2"/>
    </row>
    <row r="1054" spans="10:10" x14ac:dyDescent="0.2">
      <c r="J1054" s="2"/>
    </row>
    <row r="1055" spans="10:10" x14ac:dyDescent="0.2">
      <c r="J1055" s="2"/>
    </row>
    <row r="1056" spans="10:10" x14ac:dyDescent="0.2">
      <c r="J1056" s="2"/>
    </row>
    <row r="1057" spans="10:10" x14ac:dyDescent="0.2">
      <c r="J1057" s="2"/>
    </row>
    <row r="1058" spans="10:10" x14ac:dyDescent="0.2">
      <c r="J1058" s="2"/>
    </row>
    <row r="1059" spans="10:10" x14ac:dyDescent="0.2">
      <c r="J1059" s="2"/>
    </row>
    <row r="1060" spans="10:10" x14ac:dyDescent="0.2">
      <c r="J1060" s="2"/>
    </row>
    <row r="1061" spans="10:10" x14ac:dyDescent="0.2">
      <c r="J1061" s="2"/>
    </row>
    <row r="1062" spans="10:10" x14ac:dyDescent="0.2">
      <c r="J1062" s="2"/>
    </row>
    <row r="1063" spans="10:10" x14ac:dyDescent="0.2">
      <c r="J1063" s="2"/>
    </row>
    <row r="1064" spans="10:10" x14ac:dyDescent="0.2">
      <c r="J1064" s="2"/>
    </row>
    <row r="1065" spans="10:10" x14ac:dyDescent="0.2">
      <c r="J1065" s="2"/>
    </row>
    <row r="1066" spans="10:10" x14ac:dyDescent="0.2">
      <c r="J1066" s="2"/>
    </row>
    <row r="1067" spans="10:10" x14ac:dyDescent="0.2">
      <c r="J1067" s="2"/>
    </row>
    <row r="1068" spans="10:10" x14ac:dyDescent="0.2">
      <c r="J1068" s="2"/>
    </row>
    <row r="1069" spans="10:10" x14ac:dyDescent="0.2">
      <c r="J1069" s="2"/>
    </row>
    <row r="1070" spans="10:10" x14ac:dyDescent="0.2">
      <c r="J1070" s="2"/>
    </row>
    <row r="1071" spans="10:10" x14ac:dyDescent="0.2">
      <c r="J1071" s="2"/>
    </row>
    <row r="1072" spans="10:10" x14ac:dyDescent="0.2">
      <c r="J1072" s="2"/>
    </row>
    <row r="1073" spans="10:10" x14ac:dyDescent="0.2">
      <c r="J1073" s="2"/>
    </row>
    <row r="1074" spans="10:10" x14ac:dyDescent="0.2">
      <c r="J1074" s="2"/>
    </row>
    <row r="1075" spans="10:10" x14ac:dyDescent="0.2">
      <c r="J1075" s="2"/>
    </row>
    <row r="1076" spans="10:10" x14ac:dyDescent="0.2">
      <c r="J1076" s="2"/>
    </row>
    <row r="1077" spans="10:10" x14ac:dyDescent="0.2">
      <c r="J1077" s="2"/>
    </row>
    <row r="1078" spans="10:10" x14ac:dyDescent="0.2">
      <c r="J1078" s="2"/>
    </row>
    <row r="1079" spans="10:10" x14ac:dyDescent="0.2">
      <c r="J1079" s="2"/>
    </row>
    <row r="1080" spans="10:10" x14ac:dyDescent="0.2">
      <c r="J1080" s="2"/>
    </row>
    <row r="1081" spans="10:10" x14ac:dyDescent="0.2">
      <c r="J1081" s="2"/>
    </row>
    <row r="1082" spans="10:10" x14ac:dyDescent="0.2">
      <c r="J1082" s="2"/>
    </row>
    <row r="1083" spans="10:10" x14ac:dyDescent="0.2">
      <c r="J1083" s="2"/>
    </row>
    <row r="1084" spans="10:10" x14ac:dyDescent="0.2">
      <c r="J1084" s="2"/>
    </row>
    <row r="1085" spans="10:10" x14ac:dyDescent="0.2">
      <c r="J1085" s="2"/>
    </row>
    <row r="1086" spans="10:10" x14ac:dyDescent="0.2">
      <c r="J1086" s="2"/>
    </row>
    <row r="1087" spans="10:10" x14ac:dyDescent="0.2">
      <c r="J1087" s="2"/>
    </row>
    <row r="1088" spans="10:10" x14ac:dyDescent="0.2">
      <c r="J1088" s="2"/>
    </row>
    <row r="1089" spans="10:10" x14ac:dyDescent="0.2">
      <c r="J1089" s="2"/>
    </row>
    <row r="1090" spans="10:10" x14ac:dyDescent="0.2">
      <c r="J1090" s="2"/>
    </row>
    <row r="1091" spans="10:10" x14ac:dyDescent="0.2">
      <c r="J1091" s="2"/>
    </row>
    <row r="1092" spans="10:10" x14ac:dyDescent="0.2">
      <c r="J1092" s="2"/>
    </row>
    <row r="1093" spans="10:10" x14ac:dyDescent="0.2">
      <c r="J1093" s="2"/>
    </row>
    <row r="1094" spans="10:10" x14ac:dyDescent="0.2">
      <c r="J1094" s="2"/>
    </row>
    <row r="1095" spans="10:10" x14ac:dyDescent="0.2">
      <c r="J1095" s="2"/>
    </row>
    <row r="1096" spans="10:10" x14ac:dyDescent="0.2">
      <c r="J1096" s="2"/>
    </row>
    <row r="1097" spans="10:10" x14ac:dyDescent="0.2">
      <c r="J1097" s="2"/>
    </row>
    <row r="1098" spans="10:10" x14ac:dyDescent="0.2">
      <c r="J1098" s="2"/>
    </row>
    <row r="1099" spans="10:10" x14ac:dyDescent="0.2">
      <c r="J1099" s="2"/>
    </row>
    <row r="1100" spans="10:10" x14ac:dyDescent="0.2">
      <c r="J1100" s="2"/>
    </row>
    <row r="1101" spans="10:10" x14ac:dyDescent="0.2">
      <c r="J1101" s="2"/>
    </row>
    <row r="1102" spans="10:10" x14ac:dyDescent="0.2">
      <c r="J1102" s="2"/>
    </row>
    <row r="1103" spans="10:10" x14ac:dyDescent="0.2">
      <c r="J1103" s="2"/>
    </row>
    <row r="1104" spans="10:10" x14ac:dyDescent="0.2">
      <c r="J1104" s="2"/>
    </row>
    <row r="1105" spans="10:10" x14ac:dyDescent="0.2">
      <c r="J1105" s="2"/>
    </row>
    <row r="1106" spans="10:10" x14ac:dyDescent="0.2">
      <c r="J1106" s="2"/>
    </row>
    <row r="1107" spans="10:10" x14ac:dyDescent="0.2">
      <c r="J1107" s="2"/>
    </row>
    <row r="1108" spans="10:10" x14ac:dyDescent="0.2">
      <c r="J1108" s="2"/>
    </row>
    <row r="1109" spans="10:10" x14ac:dyDescent="0.2">
      <c r="J1109" s="2"/>
    </row>
    <row r="1110" spans="10:10" x14ac:dyDescent="0.2">
      <c r="J1110" s="2"/>
    </row>
    <row r="1111" spans="10:10" x14ac:dyDescent="0.2">
      <c r="J1111" s="2"/>
    </row>
    <row r="1112" spans="10:10" x14ac:dyDescent="0.2">
      <c r="J1112" s="2"/>
    </row>
    <row r="1113" spans="10:10" x14ac:dyDescent="0.2">
      <c r="J1113" s="2"/>
    </row>
    <row r="1114" spans="10:10" x14ac:dyDescent="0.2">
      <c r="J1114" s="2"/>
    </row>
    <row r="1115" spans="10:10" x14ac:dyDescent="0.2">
      <c r="J1115" s="2"/>
    </row>
    <row r="1116" spans="10:10" x14ac:dyDescent="0.2">
      <c r="J1116" s="2"/>
    </row>
    <row r="1117" spans="10:10" x14ac:dyDescent="0.2">
      <c r="J1117" s="2"/>
    </row>
    <row r="1118" spans="10:10" x14ac:dyDescent="0.2">
      <c r="J1118" s="2"/>
    </row>
    <row r="1119" spans="10:10" x14ac:dyDescent="0.2">
      <c r="J1119" s="2"/>
    </row>
    <row r="1120" spans="10:10" x14ac:dyDescent="0.2">
      <c r="J1120" s="2"/>
    </row>
    <row r="1121" spans="10:10" x14ac:dyDescent="0.2">
      <c r="J1121" s="2"/>
    </row>
    <row r="1122" spans="10:10" x14ac:dyDescent="0.2">
      <c r="J1122" s="2"/>
    </row>
    <row r="1123" spans="10:10" x14ac:dyDescent="0.2">
      <c r="J1123" s="2"/>
    </row>
    <row r="1124" spans="10:10" x14ac:dyDescent="0.2">
      <c r="J1124" s="2"/>
    </row>
    <row r="1125" spans="10:10" x14ac:dyDescent="0.2">
      <c r="J1125" s="2"/>
    </row>
    <row r="1126" spans="10:10" x14ac:dyDescent="0.2">
      <c r="J1126" s="2"/>
    </row>
    <row r="1127" spans="10:10" x14ac:dyDescent="0.2">
      <c r="J1127" s="2"/>
    </row>
    <row r="1128" spans="10:10" x14ac:dyDescent="0.2">
      <c r="J1128" s="2"/>
    </row>
    <row r="1129" spans="10:10" x14ac:dyDescent="0.2">
      <c r="J1129" s="2"/>
    </row>
    <row r="1130" spans="10:10" x14ac:dyDescent="0.2">
      <c r="J1130" s="2"/>
    </row>
    <row r="1131" spans="10:10" x14ac:dyDescent="0.2">
      <c r="J1131" s="2"/>
    </row>
    <row r="1132" spans="10:10" x14ac:dyDescent="0.2">
      <c r="J1132" s="2"/>
    </row>
    <row r="1133" spans="10:10" x14ac:dyDescent="0.2">
      <c r="J1133" s="2"/>
    </row>
    <row r="1134" spans="10:10" x14ac:dyDescent="0.2">
      <c r="J1134" s="2"/>
    </row>
    <row r="1135" spans="10:10" x14ac:dyDescent="0.2">
      <c r="J1135" s="2"/>
    </row>
    <row r="1136" spans="10:10" x14ac:dyDescent="0.2">
      <c r="J1136" s="2"/>
    </row>
    <row r="1137" spans="10:10" x14ac:dyDescent="0.2">
      <c r="J1137" s="2"/>
    </row>
    <row r="1138" spans="10:10" x14ac:dyDescent="0.2">
      <c r="J1138" s="2"/>
    </row>
    <row r="1139" spans="10:10" x14ac:dyDescent="0.2">
      <c r="J1139" s="2"/>
    </row>
    <row r="1140" spans="10:10" x14ac:dyDescent="0.2">
      <c r="J1140" s="2"/>
    </row>
    <row r="1141" spans="10:10" x14ac:dyDescent="0.2">
      <c r="J1141" s="2"/>
    </row>
    <row r="1142" spans="10:10" x14ac:dyDescent="0.2">
      <c r="J1142" s="2"/>
    </row>
    <row r="1143" spans="10:10" x14ac:dyDescent="0.2">
      <c r="J1143" s="2"/>
    </row>
    <row r="1144" spans="10:10" x14ac:dyDescent="0.2">
      <c r="J1144" s="2"/>
    </row>
    <row r="1145" spans="10:10" x14ac:dyDescent="0.2">
      <c r="J1145" s="2"/>
    </row>
    <row r="1146" spans="10:10" x14ac:dyDescent="0.2">
      <c r="J1146" s="2"/>
    </row>
    <row r="1147" spans="10:10" x14ac:dyDescent="0.2">
      <c r="J1147" s="2"/>
    </row>
    <row r="1148" spans="10:10" x14ac:dyDescent="0.2">
      <c r="J1148" s="2"/>
    </row>
    <row r="1149" spans="10:10" x14ac:dyDescent="0.2">
      <c r="J1149" s="2"/>
    </row>
    <row r="1150" spans="10:10" x14ac:dyDescent="0.2">
      <c r="J1150" s="2"/>
    </row>
    <row r="1151" spans="10:10" x14ac:dyDescent="0.2">
      <c r="J1151" s="2"/>
    </row>
    <row r="1152" spans="10:10" x14ac:dyDescent="0.2">
      <c r="J1152" s="2"/>
    </row>
    <row r="1153" spans="10:10" x14ac:dyDescent="0.2">
      <c r="J1153" s="2"/>
    </row>
    <row r="1154" spans="10:10" x14ac:dyDescent="0.2">
      <c r="J1154" s="2"/>
    </row>
    <row r="1155" spans="10:10" x14ac:dyDescent="0.2">
      <c r="J1155" s="2"/>
    </row>
    <row r="1156" spans="10:10" x14ac:dyDescent="0.2">
      <c r="J1156" s="2"/>
    </row>
    <row r="1157" spans="10:10" x14ac:dyDescent="0.2">
      <c r="J1157" s="2"/>
    </row>
    <row r="1158" spans="10:10" x14ac:dyDescent="0.2">
      <c r="J1158" s="2"/>
    </row>
    <row r="1159" spans="10:10" x14ac:dyDescent="0.2">
      <c r="J1159" s="2"/>
    </row>
    <row r="1160" spans="10:10" x14ac:dyDescent="0.2">
      <c r="J1160" s="2"/>
    </row>
    <row r="1161" spans="10:10" x14ac:dyDescent="0.2">
      <c r="J1161" s="2"/>
    </row>
    <row r="1162" spans="10:10" x14ac:dyDescent="0.2">
      <c r="J1162" s="2"/>
    </row>
    <row r="1163" spans="10:10" x14ac:dyDescent="0.2">
      <c r="J1163" s="2"/>
    </row>
    <row r="1164" spans="10:10" x14ac:dyDescent="0.2">
      <c r="J1164" s="2"/>
    </row>
    <row r="1165" spans="10:10" x14ac:dyDescent="0.2">
      <c r="J1165" s="2"/>
    </row>
    <row r="1166" spans="10:10" x14ac:dyDescent="0.2">
      <c r="J1166" s="2"/>
    </row>
    <row r="1167" spans="10:10" x14ac:dyDescent="0.2">
      <c r="J1167" s="2"/>
    </row>
    <row r="1168" spans="10:10" x14ac:dyDescent="0.2">
      <c r="J1168" s="2"/>
    </row>
    <row r="1169" spans="10:10" x14ac:dyDescent="0.2">
      <c r="J1169" s="2"/>
    </row>
    <row r="1170" spans="10:10" x14ac:dyDescent="0.2">
      <c r="J1170" s="2"/>
    </row>
    <row r="1171" spans="10:10" x14ac:dyDescent="0.2">
      <c r="J1171" s="2"/>
    </row>
    <row r="1172" spans="10:10" x14ac:dyDescent="0.2">
      <c r="J1172" s="2"/>
    </row>
    <row r="1173" spans="10:10" x14ac:dyDescent="0.2">
      <c r="J1173" s="2"/>
    </row>
    <row r="1174" spans="10:10" x14ac:dyDescent="0.2">
      <c r="J1174" s="2"/>
    </row>
    <row r="1175" spans="10:10" x14ac:dyDescent="0.2">
      <c r="J1175" s="2"/>
    </row>
    <row r="1176" spans="10:10" x14ac:dyDescent="0.2">
      <c r="J1176" s="2"/>
    </row>
    <row r="1177" spans="10:10" x14ac:dyDescent="0.2">
      <c r="J1177" s="2"/>
    </row>
    <row r="1178" spans="10:10" x14ac:dyDescent="0.2">
      <c r="J1178" s="2"/>
    </row>
    <row r="1179" spans="10:10" x14ac:dyDescent="0.2">
      <c r="J1179" s="2"/>
    </row>
    <row r="1180" spans="10:10" x14ac:dyDescent="0.2">
      <c r="J1180" s="2"/>
    </row>
    <row r="1181" spans="10:10" x14ac:dyDescent="0.2">
      <c r="J1181" s="2"/>
    </row>
    <row r="1182" spans="10:10" x14ac:dyDescent="0.2">
      <c r="J1182" s="2"/>
    </row>
    <row r="1183" spans="10:10" x14ac:dyDescent="0.2">
      <c r="J1183" s="2"/>
    </row>
    <row r="1184" spans="10:10" x14ac:dyDescent="0.2">
      <c r="J1184" s="2"/>
    </row>
    <row r="1185" spans="10:10" x14ac:dyDescent="0.2">
      <c r="J1185" s="2"/>
    </row>
    <row r="1186" spans="10:10" x14ac:dyDescent="0.2">
      <c r="J1186" s="2"/>
    </row>
    <row r="1187" spans="10:10" x14ac:dyDescent="0.2">
      <c r="J1187" s="2"/>
    </row>
    <row r="1188" spans="10:10" x14ac:dyDescent="0.2">
      <c r="J1188" s="2"/>
    </row>
    <row r="1189" spans="10:10" x14ac:dyDescent="0.2">
      <c r="J1189" s="2"/>
    </row>
    <row r="1190" spans="10:10" x14ac:dyDescent="0.2">
      <c r="J1190" s="2"/>
    </row>
    <row r="1191" spans="10:10" x14ac:dyDescent="0.2">
      <c r="J1191" s="2"/>
    </row>
    <row r="1192" spans="10:10" x14ac:dyDescent="0.2">
      <c r="J1192" s="2"/>
    </row>
    <row r="1193" spans="10:10" x14ac:dyDescent="0.2">
      <c r="J1193" s="2"/>
    </row>
    <row r="1194" spans="10:10" x14ac:dyDescent="0.2">
      <c r="J1194" s="2"/>
    </row>
    <row r="1195" spans="10:10" x14ac:dyDescent="0.2">
      <c r="J1195" s="2"/>
    </row>
    <row r="1196" spans="10:10" x14ac:dyDescent="0.2">
      <c r="J1196" s="2"/>
    </row>
    <row r="1197" spans="10:10" x14ac:dyDescent="0.2">
      <c r="J1197" s="2"/>
    </row>
    <row r="1198" spans="10:10" x14ac:dyDescent="0.2">
      <c r="J1198" s="2"/>
    </row>
    <row r="1199" spans="10:10" x14ac:dyDescent="0.2">
      <c r="J1199" s="2"/>
    </row>
    <row r="1200" spans="10:10" x14ac:dyDescent="0.2">
      <c r="J1200" s="2"/>
    </row>
    <row r="1201" spans="10:10" x14ac:dyDescent="0.2">
      <c r="J1201" s="2"/>
    </row>
    <row r="1202" spans="10:10" x14ac:dyDescent="0.2">
      <c r="J1202" s="2"/>
    </row>
    <row r="1203" spans="10:10" x14ac:dyDescent="0.2">
      <c r="J1203" s="2"/>
    </row>
    <row r="1204" spans="10:10" x14ac:dyDescent="0.2">
      <c r="J1204" s="2"/>
    </row>
    <row r="1205" spans="10:10" x14ac:dyDescent="0.2">
      <c r="J1205" s="2"/>
    </row>
    <row r="1206" spans="10:10" x14ac:dyDescent="0.2">
      <c r="J1206" s="2"/>
    </row>
    <row r="1207" spans="10:10" x14ac:dyDescent="0.2">
      <c r="J1207" s="2"/>
    </row>
    <row r="1208" spans="10:10" x14ac:dyDescent="0.2">
      <c r="J1208" s="2"/>
    </row>
    <row r="1209" spans="10:10" x14ac:dyDescent="0.2">
      <c r="J1209" s="2"/>
    </row>
    <row r="1210" spans="10:10" x14ac:dyDescent="0.2">
      <c r="J1210" s="2"/>
    </row>
    <row r="1211" spans="10:10" x14ac:dyDescent="0.2">
      <c r="J1211" s="2"/>
    </row>
    <row r="1212" spans="10:10" x14ac:dyDescent="0.2">
      <c r="J1212" s="2"/>
    </row>
    <row r="1213" spans="10:10" x14ac:dyDescent="0.2">
      <c r="J1213" s="2"/>
    </row>
    <row r="1214" spans="10:10" x14ac:dyDescent="0.2">
      <c r="J1214" s="2"/>
    </row>
    <row r="1215" spans="10:10" x14ac:dyDescent="0.2">
      <c r="J1215" s="2"/>
    </row>
    <row r="1216" spans="10:10" x14ac:dyDescent="0.2">
      <c r="J1216" s="2"/>
    </row>
    <row r="1217" spans="10:10" x14ac:dyDescent="0.2">
      <c r="J1217" s="2"/>
    </row>
    <row r="1218" spans="10:10" x14ac:dyDescent="0.2">
      <c r="J1218" s="2"/>
    </row>
    <row r="1219" spans="10:10" x14ac:dyDescent="0.2">
      <c r="J1219" s="2"/>
    </row>
    <row r="1220" spans="10:10" x14ac:dyDescent="0.2">
      <c r="J1220" s="2"/>
    </row>
    <row r="1221" spans="10:10" x14ac:dyDescent="0.2">
      <c r="J1221" s="2"/>
    </row>
    <row r="1222" spans="10:10" x14ac:dyDescent="0.2">
      <c r="J1222" s="2"/>
    </row>
    <row r="1223" spans="10:10" x14ac:dyDescent="0.2">
      <c r="J1223" s="2"/>
    </row>
    <row r="1224" spans="10:10" x14ac:dyDescent="0.2">
      <c r="J1224" s="2"/>
    </row>
    <row r="1225" spans="10:10" x14ac:dyDescent="0.2">
      <c r="J1225" s="2"/>
    </row>
    <row r="1226" spans="10:10" x14ac:dyDescent="0.2">
      <c r="J1226" s="2"/>
    </row>
    <row r="1227" spans="10:10" x14ac:dyDescent="0.2">
      <c r="J1227" s="2"/>
    </row>
    <row r="1228" spans="10:10" x14ac:dyDescent="0.2">
      <c r="J1228" s="2"/>
    </row>
    <row r="1229" spans="10:10" x14ac:dyDescent="0.2">
      <c r="J1229" s="2"/>
    </row>
    <row r="1230" spans="10:10" x14ac:dyDescent="0.2">
      <c r="J1230" s="2"/>
    </row>
    <row r="1231" spans="10:10" x14ac:dyDescent="0.2">
      <c r="J1231" s="2"/>
    </row>
    <row r="1232" spans="10:10" x14ac:dyDescent="0.2">
      <c r="J1232" s="2"/>
    </row>
    <row r="1233" spans="10:10" x14ac:dyDescent="0.2">
      <c r="J1233" s="2"/>
    </row>
    <row r="1234" spans="10:10" x14ac:dyDescent="0.2">
      <c r="J1234" s="2"/>
    </row>
    <row r="1235" spans="10:10" x14ac:dyDescent="0.2">
      <c r="J1235" s="2"/>
    </row>
    <row r="1236" spans="10:10" x14ac:dyDescent="0.2">
      <c r="J1236" s="2"/>
    </row>
    <row r="1237" spans="10:10" x14ac:dyDescent="0.2">
      <c r="J1237" s="2"/>
    </row>
    <row r="1238" spans="10:10" x14ac:dyDescent="0.2">
      <c r="J1238" s="2"/>
    </row>
    <row r="1239" spans="10:10" x14ac:dyDescent="0.2">
      <c r="J1239" s="2"/>
    </row>
    <row r="1240" spans="10:10" x14ac:dyDescent="0.2">
      <c r="J1240" s="2"/>
    </row>
    <row r="1241" spans="10:10" x14ac:dyDescent="0.2">
      <c r="J1241" s="2"/>
    </row>
    <row r="1242" spans="10:10" x14ac:dyDescent="0.2">
      <c r="J1242" s="2"/>
    </row>
    <row r="1243" spans="10:10" x14ac:dyDescent="0.2">
      <c r="J1243" s="2"/>
    </row>
    <row r="1244" spans="10:10" x14ac:dyDescent="0.2">
      <c r="J1244" s="2"/>
    </row>
    <row r="1245" spans="10:10" x14ac:dyDescent="0.2">
      <c r="J1245" s="2"/>
    </row>
    <row r="1246" spans="10:10" x14ac:dyDescent="0.2">
      <c r="J1246" s="2"/>
    </row>
    <row r="1247" spans="10:10" x14ac:dyDescent="0.2">
      <c r="J1247" s="2"/>
    </row>
    <row r="1248" spans="10:10" x14ac:dyDescent="0.2">
      <c r="J1248" s="2"/>
    </row>
    <row r="1249" spans="10:10" x14ac:dyDescent="0.2">
      <c r="J1249" s="2"/>
    </row>
    <row r="1250" spans="10:10" x14ac:dyDescent="0.2">
      <c r="J1250" s="2"/>
    </row>
    <row r="1251" spans="10:10" x14ac:dyDescent="0.2">
      <c r="J1251" s="2"/>
    </row>
    <row r="1252" spans="10:10" x14ac:dyDescent="0.2">
      <c r="J1252" s="2"/>
    </row>
    <row r="1253" spans="10:10" x14ac:dyDescent="0.2">
      <c r="J1253" s="2"/>
    </row>
    <row r="1254" spans="10:10" x14ac:dyDescent="0.2">
      <c r="J1254" s="2"/>
    </row>
    <row r="1255" spans="10:10" x14ac:dyDescent="0.2">
      <c r="J1255" s="2"/>
    </row>
    <row r="1256" spans="10:10" x14ac:dyDescent="0.2">
      <c r="J1256" s="2"/>
    </row>
    <row r="1257" spans="10:10" x14ac:dyDescent="0.2">
      <c r="J1257" s="2"/>
    </row>
    <row r="1258" spans="10:10" x14ac:dyDescent="0.2">
      <c r="J1258" s="2"/>
    </row>
    <row r="1259" spans="10:10" x14ac:dyDescent="0.2">
      <c r="J1259" s="2"/>
    </row>
    <row r="1260" spans="10:10" x14ac:dyDescent="0.2">
      <c r="J1260" s="2"/>
    </row>
    <row r="1261" spans="10:10" x14ac:dyDescent="0.2">
      <c r="J1261" s="2"/>
    </row>
    <row r="1262" spans="10:10" x14ac:dyDescent="0.2">
      <c r="J1262" s="2"/>
    </row>
    <row r="1263" spans="10:10" x14ac:dyDescent="0.2">
      <c r="J1263" s="2"/>
    </row>
    <row r="1264" spans="10:10" x14ac:dyDescent="0.2">
      <c r="J1264" s="2"/>
    </row>
    <row r="1265" spans="10:10" x14ac:dyDescent="0.2">
      <c r="J1265" s="2"/>
    </row>
    <row r="1266" spans="10:10" x14ac:dyDescent="0.2">
      <c r="J1266" s="2"/>
    </row>
    <row r="1267" spans="10:10" x14ac:dyDescent="0.2">
      <c r="J1267" s="2"/>
    </row>
    <row r="1268" spans="10:10" x14ac:dyDescent="0.2">
      <c r="J1268" s="2"/>
    </row>
    <row r="1269" spans="10:10" x14ac:dyDescent="0.2">
      <c r="J1269" s="2"/>
    </row>
    <row r="1270" spans="10:10" x14ac:dyDescent="0.2">
      <c r="J1270" s="2"/>
    </row>
    <row r="1271" spans="10:10" x14ac:dyDescent="0.2">
      <c r="J1271" s="2"/>
    </row>
    <row r="1272" spans="10:10" x14ac:dyDescent="0.2">
      <c r="J1272" s="2"/>
    </row>
    <row r="1273" spans="10:10" x14ac:dyDescent="0.2">
      <c r="J1273" s="2"/>
    </row>
    <row r="1274" spans="10:10" x14ac:dyDescent="0.2">
      <c r="J1274" s="2"/>
    </row>
    <row r="1275" spans="10:10" x14ac:dyDescent="0.2">
      <c r="J1275" s="2"/>
    </row>
    <row r="1276" spans="10:10" x14ac:dyDescent="0.2">
      <c r="J1276" s="2"/>
    </row>
    <row r="1277" spans="10:10" x14ac:dyDescent="0.2">
      <c r="J1277" s="2"/>
    </row>
    <row r="1278" spans="10:10" x14ac:dyDescent="0.2">
      <c r="J1278" s="2"/>
    </row>
    <row r="1279" spans="10:10" x14ac:dyDescent="0.2">
      <c r="J1279" s="2"/>
    </row>
    <row r="1280" spans="10:10" x14ac:dyDescent="0.2">
      <c r="J1280" s="2"/>
    </row>
    <row r="1281" spans="10:10" x14ac:dyDescent="0.2">
      <c r="J1281" s="2"/>
    </row>
    <row r="1282" spans="10:10" x14ac:dyDescent="0.2">
      <c r="J1282" s="2"/>
    </row>
  </sheetData>
  <mergeCells count="10">
    <mergeCell ref="A1:I1"/>
    <mergeCell ref="B2:C2"/>
    <mergeCell ref="D2:E2"/>
    <mergeCell ref="F2:G2"/>
    <mergeCell ref="H2:I2"/>
    <mergeCell ref="A3:A4"/>
    <mergeCell ref="B3:C3"/>
    <mergeCell ref="D3:E3"/>
    <mergeCell ref="F3:G3"/>
    <mergeCell ref="H3:I3"/>
  </mergeCells>
  <conditionalFormatting sqref="E271">
    <cfRule type="cellIs" dxfId="1" priority="1" operator="equal">
      <formula>"NO"</formula>
    </cfRule>
  </conditionalFormatting>
  <conditionalFormatting sqref="I271">
    <cfRule type="cellIs" dxfId="0" priority="2" operator="equal">
      <formula>"NO"</formula>
    </cfRule>
  </conditionalFormatting>
  <pageMargins left="0.7" right="0.7" top="0.75" bottom="0.75" header="0.3" footer="0.3"/>
  <legacy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I88"/>
  <sheetViews>
    <sheetView topLeftCell="A18" zoomScale="90" zoomScaleNormal="90" zoomScalePageLayoutView="90" workbookViewId="0">
      <selection activeCell="C51" sqref="C51"/>
    </sheetView>
  </sheetViews>
  <sheetFormatPr baseColWidth="10" defaultColWidth="9.1640625" defaultRowHeight="14" x14ac:dyDescent="0.15"/>
  <cols>
    <col min="1" max="1" width="42" style="36" bestFit="1" customWidth="1"/>
    <col min="2" max="2" width="3.83203125" style="36" customWidth="1"/>
    <col min="3" max="3" width="19.33203125" style="36" customWidth="1"/>
    <col min="4" max="4" width="18.1640625" style="36" customWidth="1"/>
    <col min="5" max="5" width="22.1640625" style="36" customWidth="1"/>
    <col min="6" max="6" width="10.6640625" style="36" customWidth="1"/>
    <col min="7" max="16384" width="9.1640625" style="36"/>
  </cols>
  <sheetData>
    <row r="2" spans="1:6" x14ac:dyDescent="0.15">
      <c r="A2" s="176" t="s">
        <v>0</v>
      </c>
      <c r="B2" s="176"/>
      <c r="C2" s="176"/>
      <c r="D2" s="176"/>
      <c r="E2" s="176"/>
      <c r="F2" s="176"/>
    </row>
    <row r="4" spans="1:6" x14ac:dyDescent="0.15">
      <c r="A4" s="57" t="s">
        <v>867</v>
      </c>
      <c r="B4" s="57"/>
      <c r="C4" s="175" t="s">
        <v>868</v>
      </c>
      <c r="D4" s="175"/>
      <c r="E4" s="175"/>
    </row>
    <row r="5" spans="1:6" x14ac:dyDescent="0.15">
      <c r="C5" s="174" t="s">
        <v>869</v>
      </c>
      <c r="D5" s="174"/>
      <c r="E5" s="174"/>
      <c r="F5" s="58"/>
    </row>
    <row r="6" spans="1:6" x14ac:dyDescent="0.15">
      <c r="A6" s="59" t="s">
        <v>7</v>
      </c>
      <c r="B6" s="59"/>
      <c r="C6" s="59">
        <v>2022</v>
      </c>
      <c r="D6" s="59">
        <v>2021</v>
      </c>
      <c r="E6" s="59">
        <v>2020</v>
      </c>
      <c r="F6" s="60"/>
    </row>
    <row r="7" spans="1:6" x14ac:dyDescent="0.15">
      <c r="A7" s="36" t="s">
        <v>870</v>
      </c>
      <c r="C7" s="61">
        <f>'Data - Mcdonalds'!I31</f>
        <v>5424.2</v>
      </c>
      <c r="D7" s="61">
        <f>'Data - Mcdonalds'!J31</f>
        <v>7148.5</v>
      </c>
      <c r="E7" s="61">
        <f>'Data - Mcdonalds'!K31</f>
        <v>6243.2</v>
      </c>
    </row>
    <row r="8" spans="1:6" x14ac:dyDescent="0.15">
      <c r="A8" s="36" t="s">
        <v>871</v>
      </c>
      <c r="C8" s="61">
        <f>'Data - Mcdonalds'!I72</f>
        <v>3802.1</v>
      </c>
      <c r="D8" s="61">
        <f>'Data - Mcdonalds'!J72</f>
        <v>4020</v>
      </c>
      <c r="E8" s="61">
        <f>'Data - Mcdonalds'!K72</f>
        <v>6181.2</v>
      </c>
    </row>
    <row r="9" spans="1:6" x14ac:dyDescent="0.15">
      <c r="A9" s="36" t="s">
        <v>872</v>
      </c>
      <c r="C9" s="61">
        <f>'Data - Mcdonalds'!I29</f>
        <v>52</v>
      </c>
      <c r="D9" s="61">
        <f>'Data - Mcdonalds'!J29</f>
        <v>55.6</v>
      </c>
      <c r="E9" s="61">
        <f>'Data - Mcdonalds'!K29</f>
        <v>51.1</v>
      </c>
    </row>
    <row r="10" spans="1:6" x14ac:dyDescent="0.15">
      <c r="A10" s="36" t="s">
        <v>873</v>
      </c>
      <c r="C10" s="61">
        <f>'Data - Mcdonalds'!I22</f>
        <v>2583.8000000000002</v>
      </c>
      <c r="D10" s="61">
        <f>'Data - Mcdonalds'!J22</f>
        <v>4709.2</v>
      </c>
      <c r="E10" s="61">
        <f>'Data - Mcdonalds'!K22</f>
        <v>3449.1</v>
      </c>
    </row>
    <row r="11" spans="1:6" x14ac:dyDescent="0.15">
      <c r="A11" s="62" t="s">
        <v>874</v>
      </c>
      <c r="B11" s="62"/>
      <c r="C11" s="62">
        <f>C6</f>
        <v>2022</v>
      </c>
      <c r="D11" s="62">
        <f>D6</f>
        <v>2021</v>
      </c>
      <c r="E11" s="62">
        <f>E6</f>
        <v>2020</v>
      </c>
      <c r="F11" s="63"/>
    </row>
    <row r="12" spans="1:6" x14ac:dyDescent="0.15">
      <c r="A12" s="59" t="s">
        <v>9</v>
      </c>
      <c r="B12" s="59"/>
      <c r="C12" s="65">
        <f>C7/C8</f>
        <v>1.4266326503774229</v>
      </c>
      <c r="D12" s="65">
        <f>D7/D8</f>
        <v>1.7782338308457712</v>
      </c>
      <c r="E12" s="65">
        <f>E7/E8</f>
        <v>1.0100304148061865</v>
      </c>
      <c r="F12" s="60"/>
    </row>
    <row r="13" spans="1:6" x14ac:dyDescent="0.15">
      <c r="A13" s="63" t="s">
        <v>875</v>
      </c>
      <c r="B13" s="63"/>
      <c r="C13" s="66"/>
      <c r="D13" s="66"/>
      <c r="E13" s="66"/>
      <c r="F13" s="63"/>
    </row>
    <row r="14" spans="1:6" x14ac:dyDescent="0.15">
      <c r="A14" s="59" t="s">
        <v>12</v>
      </c>
      <c r="B14" s="59"/>
      <c r="C14" s="65">
        <f>(C7-C9)/C8</f>
        <v>1.4129559980011046</v>
      </c>
      <c r="D14" s="65">
        <f>(D7-D9)/D8</f>
        <v>1.7644029850746268</v>
      </c>
      <c r="E14" s="65">
        <f>(E7-E9)/E8</f>
        <v>1.0017634116352812</v>
      </c>
      <c r="F14" s="60"/>
    </row>
    <row r="15" spans="1:6" x14ac:dyDescent="0.15">
      <c r="A15" s="63" t="s">
        <v>876</v>
      </c>
      <c r="B15" s="63"/>
      <c r="C15" s="66"/>
      <c r="D15" s="66"/>
      <c r="E15" s="66"/>
      <c r="F15" s="63"/>
    </row>
    <row r="16" spans="1:6" x14ac:dyDescent="0.15">
      <c r="A16" s="59" t="s">
        <v>14</v>
      </c>
      <c r="B16" s="59"/>
      <c r="C16" s="65">
        <f>C10/C8</f>
        <v>0.67957181557560298</v>
      </c>
      <c r="D16" s="65">
        <f>D10/D8</f>
        <v>1.1714427860696517</v>
      </c>
      <c r="E16" s="65">
        <f>E10/E8</f>
        <v>0.55799844690351386</v>
      </c>
      <c r="F16" s="60"/>
    </row>
    <row r="17" spans="1:9" x14ac:dyDescent="0.15">
      <c r="A17" s="63" t="s">
        <v>877</v>
      </c>
      <c r="B17" s="63"/>
      <c r="C17" s="63"/>
      <c r="D17" s="63"/>
      <c r="E17" s="63"/>
      <c r="F17" s="63"/>
      <c r="G17" s="57"/>
      <c r="H17" s="57"/>
      <c r="I17" s="57"/>
    </row>
    <row r="19" spans="1:9" x14ac:dyDescent="0.15">
      <c r="A19" s="67" t="s">
        <v>16</v>
      </c>
      <c r="B19" s="67"/>
      <c r="C19" s="67">
        <f>C6</f>
        <v>2022</v>
      </c>
      <c r="D19" s="67">
        <f>D6</f>
        <v>2021</v>
      </c>
      <c r="E19" s="67">
        <f>E6</f>
        <v>2020</v>
      </c>
      <c r="F19" s="68"/>
    </row>
    <row r="20" spans="1:9" x14ac:dyDescent="0.15">
      <c r="A20" s="36" t="s">
        <v>878</v>
      </c>
      <c r="C20" s="61">
        <f>'Data - Mcdonalds'!P30</f>
        <v>13207</v>
      </c>
      <c r="D20" s="61">
        <f>'Data - Mcdonalds'!Q30</f>
        <v>12580</v>
      </c>
      <c r="E20" s="61">
        <f>'Data - Mcdonalds'!R30</f>
        <v>9752.1</v>
      </c>
    </row>
    <row r="21" spans="1:9" x14ac:dyDescent="0.15">
      <c r="A21" s="36" t="s">
        <v>879</v>
      </c>
      <c r="C21" s="61">
        <f>'Data - Mcdonalds'!P37</f>
        <v>10345</v>
      </c>
      <c r="D21" s="61">
        <f>'Data - Mcdonalds'!Q37</f>
        <v>9873</v>
      </c>
      <c r="E21" s="61">
        <f>'Data - Mcdonalds'!R37</f>
        <v>7206.5</v>
      </c>
      <c r="F21" s="69"/>
    </row>
    <row r="22" spans="1:9" x14ac:dyDescent="0.15">
      <c r="A22" s="36" t="s">
        <v>880</v>
      </c>
      <c r="C22" s="61">
        <f>'Data - Mcdonalds'!P56</f>
        <v>7825.4</v>
      </c>
      <c r="D22" s="61">
        <f>'Data - Mcdonalds'!Q56</f>
        <v>9127.9</v>
      </c>
      <c r="E22" s="61">
        <f>'Data - Mcdonalds'!R56</f>
        <v>6140.7</v>
      </c>
    </row>
    <row r="23" spans="1:9" x14ac:dyDescent="0.15">
      <c r="A23" s="36" t="s">
        <v>881</v>
      </c>
      <c r="C23" s="61">
        <f>'Data - Mcdonalds'!P66</f>
        <v>6177.4</v>
      </c>
      <c r="D23" s="61">
        <f>'Data - Mcdonalds'!Q66</f>
        <v>7545.2</v>
      </c>
      <c r="E23" s="61">
        <f>'Data - Mcdonalds'!R66</f>
        <v>4730.5</v>
      </c>
    </row>
    <row r="24" spans="1:9" x14ac:dyDescent="0.15">
      <c r="A24" s="36" t="s">
        <v>882</v>
      </c>
      <c r="C24" s="61">
        <f>'Data - Mcdonalds'!P24</f>
        <v>23183</v>
      </c>
      <c r="D24" s="61">
        <f>'Data - Mcdonalds'!Q24</f>
        <v>23223</v>
      </c>
      <c r="E24" s="61">
        <f>'Data - Mcdonalds'!R24</f>
        <v>19208</v>
      </c>
    </row>
    <row r="25" spans="1:9" x14ac:dyDescent="0.15">
      <c r="A25" s="36" t="s">
        <v>883</v>
      </c>
      <c r="C25" s="61">
        <f>'Data - Mcdonalds'!I101</f>
        <v>-6003.4</v>
      </c>
      <c r="D25" s="61">
        <f>'Data - Mcdonalds'!J101</f>
        <v>-4601</v>
      </c>
      <c r="E25" s="61">
        <f>'Data - Mcdonalds'!K101</f>
        <v>-7824.9</v>
      </c>
      <c r="F25" s="69"/>
    </row>
    <row r="26" spans="1:9" x14ac:dyDescent="0.15">
      <c r="A26" s="36" t="s">
        <v>884</v>
      </c>
      <c r="C26" s="61">
        <f>'Data - Mcdonalds'!I59</f>
        <v>50436</v>
      </c>
      <c r="D26" s="61">
        <f>'Data - Mcdonalds'!J59</f>
        <v>53854</v>
      </c>
      <c r="E26" s="61">
        <f>'Data - Mcdonalds'!K59</f>
        <v>52627</v>
      </c>
    </row>
    <row r="27" spans="1:9" x14ac:dyDescent="0.15">
      <c r="A27" s="70" t="s">
        <v>885</v>
      </c>
      <c r="B27" s="70"/>
      <c r="C27" s="70">
        <f>C19</f>
        <v>2022</v>
      </c>
      <c r="D27" s="70">
        <f>D19</f>
        <v>2021</v>
      </c>
      <c r="E27" s="70">
        <f>E19</f>
        <v>2020</v>
      </c>
      <c r="F27" s="71"/>
    </row>
    <row r="28" spans="1:9" x14ac:dyDescent="0.15">
      <c r="A28" s="67" t="s">
        <v>19</v>
      </c>
      <c r="B28" s="67"/>
      <c r="C28" s="72">
        <f>C20/C24</f>
        <v>0.56968468274166417</v>
      </c>
      <c r="D28" s="72">
        <f>D20/D24</f>
        <v>0.54170434483055596</v>
      </c>
      <c r="E28" s="72">
        <f>E20/E24</f>
        <v>0.50771032902957103</v>
      </c>
      <c r="F28" s="68"/>
    </row>
    <row r="29" spans="1:9" x14ac:dyDescent="0.15">
      <c r="A29" s="71" t="s">
        <v>886</v>
      </c>
      <c r="B29" s="71"/>
      <c r="C29" s="73"/>
      <c r="D29" s="73"/>
      <c r="E29" s="73"/>
      <c r="F29" s="71"/>
    </row>
    <row r="30" spans="1:9" x14ac:dyDescent="0.15">
      <c r="A30" s="67" t="s">
        <v>21</v>
      </c>
      <c r="B30" s="67"/>
      <c r="C30" s="72">
        <f>C21/C24</f>
        <v>0.44623215287063794</v>
      </c>
      <c r="D30" s="72">
        <f>D21/D24</f>
        <v>0.42513887094690611</v>
      </c>
      <c r="E30" s="72">
        <f>E21/E24</f>
        <v>0.37518221574344024</v>
      </c>
      <c r="F30" s="68"/>
    </row>
    <row r="31" spans="1:9" x14ac:dyDescent="0.15">
      <c r="A31" s="71" t="s">
        <v>887</v>
      </c>
      <c r="B31" s="71"/>
      <c r="C31" s="73"/>
      <c r="D31" s="73"/>
      <c r="E31" s="73"/>
      <c r="F31" s="71"/>
    </row>
    <row r="32" spans="1:9" x14ac:dyDescent="0.15">
      <c r="A32" s="67" t="s">
        <v>24</v>
      </c>
      <c r="B32" s="67"/>
      <c r="C32" s="72">
        <f>C22/C24</f>
        <v>0.33754906612604063</v>
      </c>
      <c r="D32" s="72">
        <f>D22/D24</f>
        <v>0.39305429961675925</v>
      </c>
      <c r="E32" s="72">
        <f>E22/E24</f>
        <v>0.31969491878384004</v>
      </c>
      <c r="F32" s="68"/>
    </row>
    <row r="33" spans="1:6" x14ac:dyDescent="0.15">
      <c r="A33" s="71" t="s">
        <v>888</v>
      </c>
      <c r="B33" s="71"/>
      <c r="C33" s="73"/>
      <c r="D33" s="73"/>
      <c r="E33" s="73"/>
      <c r="F33" s="71"/>
    </row>
    <row r="34" spans="1:6" x14ac:dyDescent="0.15">
      <c r="A34" s="67" t="s">
        <v>27</v>
      </c>
      <c r="B34" s="67"/>
      <c r="C34" s="72">
        <f>C23/C24</f>
        <v>0.2664624940689298</v>
      </c>
      <c r="D34" s="72">
        <f>D23/D24</f>
        <v>0.32490203677388796</v>
      </c>
      <c r="E34" s="72">
        <f>E23/E24</f>
        <v>0.24627759266972096</v>
      </c>
      <c r="F34" s="68"/>
    </row>
    <row r="35" spans="1:6" x14ac:dyDescent="0.15">
      <c r="A35" s="71" t="s">
        <v>889</v>
      </c>
      <c r="B35" s="71"/>
      <c r="C35" s="73"/>
      <c r="D35" s="73"/>
      <c r="E35" s="73"/>
      <c r="F35" s="71"/>
    </row>
    <row r="36" spans="1:6" x14ac:dyDescent="0.15">
      <c r="A36" s="67" t="s">
        <v>30</v>
      </c>
      <c r="B36" s="67"/>
      <c r="C36" s="141">
        <f>C23/C25</f>
        <v>-1.028983575973615</v>
      </c>
      <c r="D36" s="141">
        <f>D23/D25</f>
        <v>-1.6399043686155184</v>
      </c>
      <c r="E36" s="141">
        <f>E23/E25</f>
        <v>-0.60454446702194276</v>
      </c>
      <c r="F36" s="68"/>
    </row>
    <row r="37" spans="1:6" x14ac:dyDescent="0.15">
      <c r="A37" s="71" t="s">
        <v>890</v>
      </c>
      <c r="B37" s="71"/>
      <c r="C37" s="142"/>
      <c r="D37" s="142"/>
      <c r="E37" s="142"/>
      <c r="F37" s="71"/>
    </row>
    <row r="38" spans="1:6" x14ac:dyDescent="0.15">
      <c r="A38" s="67" t="s">
        <v>33</v>
      </c>
      <c r="B38" s="67"/>
      <c r="C38" s="141">
        <f>C23/C26</f>
        <v>0.12247997462130224</v>
      </c>
      <c r="D38" s="141">
        <f>D23/D26</f>
        <v>0.1401047275968359</v>
      </c>
      <c r="E38" s="141">
        <f>E23/E26</f>
        <v>8.9887320196857121E-2</v>
      </c>
      <c r="F38" s="68"/>
    </row>
    <row r="39" spans="1:6" x14ac:dyDescent="0.15">
      <c r="A39" s="71" t="s">
        <v>891</v>
      </c>
      <c r="B39" s="71"/>
      <c r="C39" s="142"/>
      <c r="D39" s="142"/>
      <c r="E39" s="142"/>
      <c r="F39" s="71"/>
    </row>
    <row r="40" spans="1:6" x14ac:dyDescent="0.15">
      <c r="C40" s="51"/>
      <c r="D40" s="51"/>
      <c r="E40" s="51"/>
    </row>
    <row r="41" spans="1:6" x14ac:dyDescent="0.15">
      <c r="A41" s="59" t="s">
        <v>36</v>
      </c>
      <c r="B41" s="59"/>
      <c r="C41" s="59">
        <f>C27</f>
        <v>2022</v>
      </c>
      <c r="D41" s="59">
        <f>D27</f>
        <v>2021</v>
      </c>
      <c r="E41" s="59">
        <f>E27</f>
        <v>2020</v>
      </c>
      <c r="F41" s="60"/>
    </row>
    <row r="42" spans="1:6" x14ac:dyDescent="0.15">
      <c r="A42" s="36" t="s">
        <v>25</v>
      </c>
      <c r="C42" s="74">
        <f>C44-C43</f>
        <v>56439.4</v>
      </c>
      <c r="D42" s="74">
        <f>D44-D43</f>
        <v>58455</v>
      </c>
      <c r="E42" s="74">
        <f>E44-E43</f>
        <v>60451.9</v>
      </c>
      <c r="F42" s="75"/>
    </row>
    <row r="43" spans="1:6" x14ac:dyDescent="0.15">
      <c r="A43" s="36" t="s">
        <v>883</v>
      </c>
      <c r="C43" s="61">
        <f t="shared" ref="C43:D44" si="0">C25</f>
        <v>-6003.4</v>
      </c>
      <c r="D43" s="61">
        <f t="shared" si="0"/>
        <v>-4601</v>
      </c>
      <c r="E43" s="61">
        <f t="shared" ref="E43" si="1">E25</f>
        <v>-7824.9</v>
      </c>
    </row>
    <row r="44" spans="1:6" x14ac:dyDescent="0.15">
      <c r="A44" s="36" t="s">
        <v>884</v>
      </c>
      <c r="C44" s="61">
        <f t="shared" si="0"/>
        <v>50436</v>
      </c>
      <c r="D44" s="61">
        <f t="shared" si="0"/>
        <v>53854</v>
      </c>
      <c r="E44" s="61">
        <f t="shared" ref="E44" si="2">E26</f>
        <v>52627</v>
      </c>
    </row>
    <row r="45" spans="1:6" x14ac:dyDescent="0.15">
      <c r="A45" s="36" t="s">
        <v>892</v>
      </c>
      <c r="C45" s="61">
        <f>C21</f>
        <v>10345</v>
      </c>
      <c r="D45" s="61">
        <f>D21</f>
        <v>9873</v>
      </c>
      <c r="E45" s="61">
        <f>E21</f>
        <v>7206.5</v>
      </c>
    </row>
    <row r="46" spans="1:6" x14ac:dyDescent="0.15">
      <c r="A46" s="36" t="s">
        <v>893</v>
      </c>
      <c r="C46" s="74">
        <f>'Data - Mcdonalds'!P40</f>
        <v>1163</v>
      </c>
      <c r="D46" s="74">
        <f>'Data - Mcdonalds'!Q40</f>
        <v>1176.8</v>
      </c>
      <c r="E46" s="74">
        <f>'Data - Mcdonalds'!R40</f>
        <v>1200.0999999999999</v>
      </c>
      <c r="F46" s="69"/>
    </row>
    <row r="47" spans="1:6" x14ac:dyDescent="0.15">
      <c r="A47" s="64" t="s">
        <v>894</v>
      </c>
      <c r="B47" s="64"/>
      <c r="C47" s="64">
        <f>C41</f>
        <v>2022</v>
      </c>
      <c r="D47" s="64">
        <f>D41</f>
        <v>2021</v>
      </c>
      <c r="E47" s="64">
        <f>E41</f>
        <v>2020</v>
      </c>
      <c r="F47" s="76"/>
    </row>
    <row r="48" spans="1:6" x14ac:dyDescent="0.15">
      <c r="A48" s="59" t="s">
        <v>39</v>
      </c>
      <c r="B48" s="59"/>
      <c r="C48" s="65">
        <f>C42/C43</f>
        <v>-9.4012392977312871</v>
      </c>
      <c r="D48" s="65">
        <f>D42/D43</f>
        <v>-12.704846772440774</v>
      </c>
      <c r="E48" s="65">
        <f>E42/E43</f>
        <v>-7.7255811575866788</v>
      </c>
      <c r="F48" s="60"/>
    </row>
    <row r="49" spans="1:6" x14ac:dyDescent="0.15">
      <c r="A49" s="63" t="s">
        <v>895</v>
      </c>
      <c r="B49" s="63"/>
      <c r="C49" s="66"/>
      <c r="D49" s="66"/>
      <c r="E49" s="66"/>
      <c r="F49" s="63"/>
    </row>
    <row r="50" spans="1:6" x14ac:dyDescent="0.15">
      <c r="A50" s="59" t="s">
        <v>40</v>
      </c>
      <c r="B50" s="59"/>
      <c r="C50" s="65">
        <f>C42/(C43+C42)</f>
        <v>1.1190300578951542</v>
      </c>
      <c r="D50" s="65">
        <f>D42/(D43+D42)</f>
        <v>1.0854346938017603</v>
      </c>
      <c r="E50" s="65">
        <f>E42/(E43+E42)</f>
        <v>1.1486860356851045</v>
      </c>
      <c r="F50" s="60"/>
    </row>
    <row r="51" spans="1:6" x14ac:dyDescent="0.15">
      <c r="A51" s="63" t="s">
        <v>896</v>
      </c>
      <c r="B51" s="63"/>
      <c r="C51" s="66"/>
      <c r="D51" s="66"/>
      <c r="E51" s="66"/>
      <c r="F51" s="63"/>
    </row>
    <row r="52" spans="1:6" x14ac:dyDescent="0.15">
      <c r="A52" s="59" t="s">
        <v>43</v>
      </c>
      <c r="B52" s="59"/>
      <c r="C52" s="65">
        <f>C44/C43</f>
        <v>-8.4012392977312853</v>
      </c>
      <c r="D52" s="65">
        <f>D44/D43</f>
        <v>-11.704846772440774</v>
      </c>
      <c r="E52" s="65">
        <f>E44/E43</f>
        <v>-6.7255811575866788</v>
      </c>
      <c r="F52" s="60"/>
    </row>
    <row r="53" spans="1:6" x14ac:dyDescent="0.15">
      <c r="A53" s="63" t="s">
        <v>897</v>
      </c>
      <c r="B53" s="63"/>
      <c r="C53" s="66"/>
      <c r="D53" s="66"/>
      <c r="E53" s="66"/>
      <c r="F53" s="63"/>
    </row>
    <row r="54" spans="1:6" x14ac:dyDescent="0.15">
      <c r="A54" s="59" t="s">
        <v>44</v>
      </c>
      <c r="B54" s="59"/>
      <c r="C54" s="65">
        <f>C45/C46</f>
        <v>8.8950988822012036</v>
      </c>
      <c r="D54" s="65">
        <f>D45/D46</f>
        <v>8.3897008837525497</v>
      </c>
      <c r="E54" s="65">
        <f>E45/E46</f>
        <v>6.0049162569785857</v>
      </c>
      <c r="F54" s="60"/>
    </row>
    <row r="55" spans="1:6" x14ac:dyDescent="0.15">
      <c r="A55" s="63" t="s">
        <v>898</v>
      </c>
      <c r="B55" s="63"/>
      <c r="C55" s="66"/>
      <c r="D55" s="66"/>
      <c r="E55" s="66"/>
      <c r="F55" s="63"/>
    </row>
    <row r="57" spans="1:6" x14ac:dyDescent="0.15">
      <c r="A57" s="67" t="s">
        <v>47</v>
      </c>
      <c r="B57" s="67"/>
      <c r="C57" s="67">
        <f>C47</f>
        <v>2022</v>
      </c>
      <c r="D57" s="67">
        <f>D47</f>
        <v>2021</v>
      </c>
      <c r="E57" s="67">
        <f>E47</f>
        <v>2020</v>
      </c>
      <c r="F57" s="68"/>
    </row>
    <row r="58" spans="1:6" x14ac:dyDescent="0.15">
      <c r="A58" s="36" t="s">
        <v>872</v>
      </c>
      <c r="C58" s="61">
        <f>C9</f>
        <v>52</v>
      </c>
      <c r="D58" s="61">
        <f>D9</f>
        <v>55.6</v>
      </c>
      <c r="E58" s="61">
        <f>E9</f>
        <v>51.1</v>
      </c>
    </row>
    <row r="59" spans="1:6" x14ac:dyDescent="0.15">
      <c r="A59" s="36" t="s">
        <v>899</v>
      </c>
      <c r="C59" s="61">
        <f>'Data - Mcdonalds'!I25</f>
        <v>2115</v>
      </c>
      <c r="D59" s="61">
        <f>'Data - Mcdonalds'!J25</f>
        <v>1872.4</v>
      </c>
      <c r="E59" s="61">
        <f>'Data - Mcdonalds'!K25</f>
        <v>2110.3000000000002</v>
      </c>
    </row>
    <row r="60" spans="1:6" x14ac:dyDescent="0.15">
      <c r="A60" s="36" t="s">
        <v>900</v>
      </c>
      <c r="C60" s="61">
        <f>'Data - Mcdonalds'!I62</f>
        <v>980.2</v>
      </c>
      <c r="D60" s="61">
        <f>'Data - Mcdonalds'!J62</f>
        <v>1006.8</v>
      </c>
      <c r="E60" s="61">
        <f>'Data - Mcdonalds'!K62</f>
        <v>741.3</v>
      </c>
      <c r="F60" s="69"/>
    </row>
    <row r="61" spans="1:6" x14ac:dyDescent="0.15">
      <c r="A61" s="36" t="s">
        <v>901</v>
      </c>
      <c r="C61" s="61">
        <f>'Data - Mcdonalds'!P27</f>
        <v>9975.4</v>
      </c>
      <c r="D61" s="61">
        <f>'Data - Mcdonalds'!Q27</f>
        <v>10643</v>
      </c>
      <c r="E61" s="61">
        <f>'Data - Mcdonalds'!R27</f>
        <v>9455.7000000000007</v>
      </c>
    </row>
    <row r="62" spans="1:6" x14ac:dyDescent="0.15">
      <c r="A62" s="36" t="s">
        <v>882</v>
      </c>
      <c r="C62" s="61">
        <f>C24</f>
        <v>23183</v>
      </c>
      <c r="D62" s="61">
        <f>D24</f>
        <v>23223</v>
      </c>
      <c r="E62" s="61">
        <f>E24</f>
        <v>19208</v>
      </c>
    </row>
    <row r="63" spans="1:6" x14ac:dyDescent="0.15">
      <c r="A63" s="77" t="s">
        <v>902</v>
      </c>
      <c r="B63" s="77"/>
      <c r="C63" s="77">
        <f>C57</f>
        <v>2022</v>
      </c>
      <c r="D63" s="77">
        <f>D57</f>
        <v>2021</v>
      </c>
      <c r="E63" s="77">
        <f>E57</f>
        <v>2020</v>
      </c>
      <c r="F63" s="78"/>
    </row>
    <row r="64" spans="1:6" x14ac:dyDescent="0.15">
      <c r="A64" s="79" t="s">
        <v>49</v>
      </c>
      <c r="B64" s="79"/>
      <c r="C64" s="80">
        <f>(C58/C61)*360</f>
        <v>1.8766164765322695</v>
      </c>
      <c r="D64" s="80">
        <f>(D58/D61)*360</f>
        <v>1.8806727426477499</v>
      </c>
      <c r="E64" s="80">
        <f>(E58/E61)*360</f>
        <v>1.9454931945810463</v>
      </c>
      <c r="F64" s="81"/>
    </row>
    <row r="65" spans="1:6" x14ac:dyDescent="0.15">
      <c r="A65" s="71" t="s">
        <v>903</v>
      </c>
      <c r="B65" s="71"/>
      <c r="C65" s="73"/>
      <c r="D65" s="73"/>
      <c r="E65" s="73"/>
      <c r="F65" s="71"/>
    </row>
    <row r="66" spans="1:6" x14ac:dyDescent="0.15">
      <c r="A66" s="79" t="s">
        <v>51</v>
      </c>
      <c r="B66" s="79"/>
      <c r="C66" s="80">
        <f>(C59/C62)*360</f>
        <v>32.843031531725835</v>
      </c>
      <c r="D66" s="80">
        <f>(D59/D62)*360</f>
        <v>29.025707272962151</v>
      </c>
      <c r="E66" s="80">
        <f>(E59/E62)*360</f>
        <v>39.551645147855062</v>
      </c>
      <c r="F66" s="81"/>
    </row>
    <row r="67" spans="1:6" x14ac:dyDescent="0.15">
      <c r="A67" s="71" t="s">
        <v>904</v>
      </c>
      <c r="B67" s="71"/>
      <c r="C67" s="73"/>
      <c r="D67" s="73"/>
      <c r="E67" s="73"/>
      <c r="F67" s="71"/>
    </row>
    <row r="68" spans="1:6" x14ac:dyDescent="0.15">
      <c r="A68" s="79" t="s">
        <v>53</v>
      </c>
      <c r="B68" s="79"/>
      <c r="C68" s="80">
        <f>(C60/C61)*360</f>
        <v>35.374220582633285</v>
      </c>
      <c r="D68" s="80">
        <f>(D60/D61)*360</f>
        <v>34.055059663628676</v>
      </c>
      <c r="E68" s="80">
        <f>(E60/E61)*360</f>
        <v>28.222976617278462</v>
      </c>
      <c r="F68" s="81"/>
    </row>
    <row r="69" spans="1:6" x14ac:dyDescent="0.15">
      <c r="A69" s="71" t="s">
        <v>905</v>
      </c>
      <c r="B69" s="71"/>
      <c r="C69" s="73"/>
      <c r="D69" s="73"/>
      <c r="E69" s="73"/>
      <c r="F69" s="71"/>
    </row>
    <row r="70" spans="1:6" x14ac:dyDescent="0.15">
      <c r="A70" s="79" t="s">
        <v>55</v>
      </c>
      <c r="B70" s="79"/>
      <c r="C70" s="80">
        <f>C64+C66-C68</f>
        <v>-0.65457257437518024</v>
      </c>
      <c r="D70" s="80">
        <f>D64+D66-D68</f>
        <v>-3.1486796480187742</v>
      </c>
      <c r="E70" s="80">
        <f>E64+E66-E68</f>
        <v>13.274161725157647</v>
      </c>
      <c r="F70" s="81"/>
    </row>
    <row r="71" spans="1:6" x14ac:dyDescent="0.15">
      <c r="A71" s="71" t="s">
        <v>906</v>
      </c>
      <c r="B71" s="71"/>
      <c r="C71" s="73"/>
      <c r="D71" s="73"/>
      <c r="E71" s="73"/>
      <c r="F71" s="71"/>
    </row>
    <row r="73" spans="1:6" x14ac:dyDescent="0.15">
      <c r="A73" s="82" t="s">
        <v>57</v>
      </c>
      <c r="B73" s="82"/>
      <c r="C73" s="82">
        <f>C63</f>
        <v>2022</v>
      </c>
      <c r="D73" s="82">
        <f>D63</f>
        <v>2021</v>
      </c>
      <c r="E73" s="82">
        <f>E63</f>
        <v>2020</v>
      </c>
      <c r="F73" s="83"/>
    </row>
    <row r="74" spans="1:6" x14ac:dyDescent="0.15">
      <c r="A74" s="36" t="s">
        <v>907</v>
      </c>
      <c r="C74" s="61">
        <f>'Data - Mcdonalds'!B25</f>
        <v>6177.4</v>
      </c>
      <c r="D74" s="61">
        <f>'Data - Mcdonalds'!C25</f>
        <v>7545.2</v>
      </c>
      <c r="E74" s="61">
        <f>'Data - Mcdonalds'!D25</f>
        <v>4730.5</v>
      </c>
    </row>
    <row r="75" spans="1:6" x14ac:dyDescent="0.15">
      <c r="A75" s="36" t="s">
        <v>908</v>
      </c>
      <c r="C75" s="74">
        <f>'Data - Mcdonalds'!B42</f>
        <v>741.3</v>
      </c>
      <c r="D75" s="74">
        <f>'Data - Mcdonalds'!C42</f>
        <v>751.8</v>
      </c>
      <c r="E75" s="74">
        <f>'Data - Mcdonalds'!D42</f>
        <v>750.1</v>
      </c>
    </row>
    <row r="76" spans="1:6" x14ac:dyDescent="0.15">
      <c r="A76" s="36" t="s">
        <v>909</v>
      </c>
      <c r="C76" s="51">
        <f>'Stock Valuation - 5Y'!D1049/100</f>
        <v>2.6352999999999995</v>
      </c>
      <c r="D76" s="84">
        <f>'Stock Valuation - 5Y'!D798/100</f>
        <v>2.6806999999999999</v>
      </c>
      <c r="E76" s="84">
        <f>'Stock Valuation - 5Y'!D546/100</f>
        <v>2.1457999999999999</v>
      </c>
      <c r="F76" s="69"/>
    </row>
    <row r="77" spans="1:6" x14ac:dyDescent="0.15">
      <c r="A77" s="36" t="s">
        <v>910</v>
      </c>
      <c r="C77" s="85">
        <f>'Data - Mcdonalds'!B39</f>
        <v>2.1999999999999999E-2</v>
      </c>
      <c r="D77" s="85">
        <f>'Data - Mcdonalds'!C39</f>
        <v>0.02</v>
      </c>
      <c r="E77" s="85">
        <f>'Data - Mcdonalds'!D39</f>
        <v>2.4E-2</v>
      </c>
      <c r="F77" s="69"/>
    </row>
    <row r="78" spans="1:6" x14ac:dyDescent="0.15">
      <c r="A78" s="36" t="s">
        <v>883</v>
      </c>
      <c r="C78" s="74">
        <f>C43</f>
        <v>-6003.4</v>
      </c>
      <c r="D78" s="74">
        <f>D43</f>
        <v>-4601</v>
      </c>
      <c r="E78" s="74">
        <f>E43</f>
        <v>-7824.9</v>
      </c>
    </row>
    <row r="80" spans="1:6" x14ac:dyDescent="0.15">
      <c r="A80" s="105" t="s">
        <v>911</v>
      </c>
      <c r="B80" s="105"/>
      <c r="C80" s="105">
        <f>C73</f>
        <v>2022</v>
      </c>
      <c r="D80" s="105">
        <f>D73</f>
        <v>2021</v>
      </c>
      <c r="E80" s="105">
        <f>E73</f>
        <v>2020</v>
      </c>
      <c r="F80" s="107"/>
    </row>
    <row r="81" spans="1:6" x14ac:dyDescent="0.15">
      <c r="A81" s="105" t="s">
        <v>59</v>
      </c>
      <c r="B81" s="105"/>
      <c r="C81" s="106">
        <f>C74/C75</f>
        <v>8.3331984351814388</v>
      </c>
      <c r="D81" s="106">
        <f>D74/D75</f>
        <v>10.036179835062518</v>
      </c>
      <c r="E81" s="106">
        <f>E74/E75</f>
        <v>6.306492467670977</v>
      </c>
      <c r="F81" s="107"/>
    </row>
    <row r="82" spans="1:6" x14ac:dyDescent="0.15">
      <c r="A82" s="83" t="s">
        <v>912</v>
      </c>
      <c r="B82" s="83"/>
      <c r="C82" s="83"/>
      <c r="D82" s="83"/>
      <c r="E82" s="83"/>
      <c r="F82" s="83"/>
    </row>
    <row r="83" spans="1:6" x14ac:dyDescent="0.15">
      <c r="A83" s="105" t="s">
        <v>60</v>
      </c>
      <c r="B83" s="105"/>
      <c r="C83" s="109">
        <f>C76/C81</f>
        <v>0.3162411192411046</v>
      </c>
      <c r="D83" s="109">
        <f>D76/D81</f>
        <v>0.26710362349573236</v>
      </c>
      <c r="E83" s="109">
        <f>E76/E81</f>
        <v>0.34025252721699606</v>
      </c>
      <c r="F83" s="107"/>
    </row>
    <row r="84" spans="1:6" x14ac:dyDescent="0.15">
      <c r="A84" s="83" t="s">
        <v>913</v>
      </c>
      <c r="B84" s="83"/>
      <c r="C84" s="83"/>
      <c r="D84" s="83"/>
      <c r="E84" s="83"/>
      <c r="F84" s="83"/>
    </row>
    <row r="85" spans="1:6" x14ac:dyDescent="0.15">
      <c r="A85" s="105" t="s">
        <v>62</v>
      </c>
      <c r="B85" s="105"/>
      <c r="C85" s="106">
        <f>C78/C75</f>
        <v>-8.0984756508835822</v>
      </c>
      <c r="D85" s="106">
        <f>D78/D75</f>
        <v>-6.1199787177440816</v>
      </c>
      <c r="E85" s="106">
        <f>E78/E75</f>
        <v>-10.43180909212105</v>
      </c>
      <c r="F85" s="107"/>
    </row>
    <row r="86" spans="1:6" x14ac:dyDescent="0.15">
      <c r="A86" s="83" t="s">
        <v>914</v>
      </c>
      <c r="B86" s="83"/>
      <c r="C86" s="83"/>
      <c r="D86" s="83"/>
      <c r="E86" s="83"/>
      <c r="F86" s="83"/>
    </row>
    <row r="87" spans="1:6" x14ac:dyDescent="0.15">
      <c r="A87" s="105" t="s">
        <v>63</v>
      </c>
      <c r="B87" s="105"/>
      <c r="C87" s="110">
        <f>C77/C76</f>
        <v>8.3481956513489931E-3</v>
      </c>
      <c r="D87" s="110">
        <f>D77/D76</f>
        <v>7.4607378669750441E-3</v>
      </c>
      <c r="E87" s="110">
        <f>E77/E76</f>
        <v>1.1184639761394352E-2</v>
      </c>
      <c r="F87" s="107"/>
    </row>
    <row r="88" spans="1:6" x14ac:dyDescent="0.15">
      <c r="A88" s="108" t="s">
        <v>915</v>
      </c>
      <c r="B88" s="108"/>
      <c r="C88" s="108"/>
      <c r="D88" s="111"/>
      <c r="E88" s="111"/>
      <c r="F88" s="108"/>
    </row>
  </sheetData>
  <mergeCells count="3">
    <mergeCell ref="A2:F2"/>
    <mergeCell ref="C5:E5"/>
    <mergeCell ref="C4:E4"/>
  </mergeCells>
  <pageMargins left="0.7" right="0.7" top="0.75" bottom="0.75" header="0.3" footer="0.3"/>
  <pageSetup paperSize="9" scale="96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00"/>
  </sheetPr>
  <dimension ref="A1:AI194"/>
  <sheetViews>
    <sheetView topLeftCell="N35" workbookViewId="0">
      <selection activeCell="H160" sqref="H160"/>
    </sheetView>
  </sheetViews>
  <sheetFormatPr baseColWidth="10" defaultColWidth="10.83203125" defaultRowHeight="13" x14ac:dyDescent="0.15"/>
  <cols>
    <col min="1" max="1" width="42.5" style="103" bestFit="1" customWidth="1"/>
    <col min="2" max="6" width="11.83203125" style="103" customWidth="1"/>
    <col min="7" max="7" width="10.83203125" style="103"/>
    <col min="8" max="8" width="37.83203125" style="103" bestFit="1" customWidth="1"/>
    <col min="9" max="13" width="12.5" style="103" customWidth="1"/>
    <col min="14" max="14" width="10.83203125" style="103"/>
    <col min="15" max="15" width="41.33203125" style="103" bestFit="1" customWidth="1"/>
    <col min="16" max="16" width="12" style="103" bestFit="1" customWidth="1"/>
    <col min="17" max="20" width="11.33203125" style="103" customWidth="1"/>
    <col min="21" max="21" width="10.83203125" style="103"/>
    <col min="22" max="22" width="34.5" style="103" bestFit="1" customWidth="1"/>
    <col min="23" max="23" width="12" style="103" bestFit="1" customWidth="1"/>
    <col min="24" max="27" width="11" style="103" customWidth="1"/>
    <col min="28" max="28" width="10.83203125" style="103"/>
    <col min="29" max="29" width="33.5" style="103" bestFit="1" customWidth="1"/>
    <col min="30" max="34" width="12.33203125" style="103" customWidth="1"/>
    <col min="35" max="16384" width="10.83203125" style="103"/>
  </cols>
  <sheetData>
    <row r="1" spans="1:35" x14ac:dyDescent="0.15">
      <c r="A1" s="179" t="s">
        <v>916</v>
      </c>
      <c r="B1" s="179"/>
      <c r="C1" s="179"/>
      <c r="D1" s="179"/>
      <c r="E1" s="179"/>
      <c r="F1" s="179"/>
      <c r="G1" s="88"/>
      <c r="H1" s="179" t="s">
        <v>917</v>
      </c>
      <c r="I1" s="179"/>
      <c r="J1" s="179"/>
      <c r="K1" s="179"/>
      <c r="L1" s="179"/>
      <c r="M1" s="179"/>
      <c r="N1" s="88"/>
      <c r="O1" s="179" t="s">
        <v>918</v>
      </c>
      <c r="P1" s="179"/>
      <c r="Q1" s="179"/>
      <c r="R1" s="179"/>
      <c r="S1" s="179"/>
      <c r="T1" s="179"/>
      <c r="U1" s="88"/>
      <c r="V1" s="179" t="s">
        <v>919</v>
      </c>
      <c r="W1" s="179"/>
      <c r="X1" s="179"/>
      <c r="Y1" s="179"/>
      <c r="Z1" s="179"/>
      <c r="AA1" s="179"/>
      <c r="AB1" s="88"/>
      <c r="AC1" s="179" t="s">
        <v>920</v>
      </c>
      <c r="AD1" s="179"/>
      <c r="AE1" s="179"/>
      <c r="AF1" s="179"/>
      <c r="AG1" s="179"/>
      <c r="AH1" s="179"/>
      <c r="AI1" s="88"/>
    </row>
    <row r="2" spans="1:35" x14ac:dyDescent="0.15">
      <c r="A2" s="86" t="s">
        <v>921</v>
      </c>
      <c r="B2" s="87"/>
      <c r="C2" s="87"/>
      <c r="D2" s="87"/>
      <c r="E2" s="87"/>
      <c r="F2" s="87"/>
      <c r="G2" s="88"/>
      <c r="H2" s="86" t="s">
        <v>922</v>
      </c>
      <c r="I2" s="87"/>
      <c r="J2" s="87"/>
      <c r="K2" s="87"/>
      <c r="L2" s="87"/>
      <c r="M2" s="87"/>
      <c r="N2" s="88"/>
      <c r="O2" s="86" t="s">
        <v>923</v>
      </c>
      <c r="P2" s="87"/>
      <c r="Q2" s="87"/>
      <c r="R2" s="87"/>
      <c r="S2" s="87"/>
      <c r="T2" s="87"/>
      <c r="U2" s="88"/>
      <c r="V2" s="86" t="s">
        <v>924</v>
      </c>
      <c r="W2" s="87"/>
      <c r="X2" s="87"/>
      <c r="Y2" s="87"/>
      <c r="Z2" s="87"/>
      <c r="AA2" s="87"/>
      <c r="AB2" s="88"/>
      <c r="AC2" s="86" t="s">
        <v>925</v>
      </c>
      <c r="AD2" s="87"/>
      <c r="AE2" s="87"/>
      <c r="AF2" s="87"/>
      <c r="AG2" s="87"/>
      <c r="AH2" s="87"/>
      <c r="AI2" s="88"/>
    </row>
    <row r="3" spans="1:35" x14ac:dyDescent="0.15">
      <c r="A3" s="88" t="s">
        <v>926</v>
      </c>
      <c r="B3" s="178" t="s">
        <v>927</v>
      </c>
      <c r="C3" s="178"/>
      <c r="D3" s="88"/>
      <c r="E3" s="88"/>
      <c r="F3" s="88"/>
      <c r="G3" s="88"/>
      <c r="H3" s="88" t="s">
        <v>926</v>
      </c>
      <c r="I3" s="178" t="s">
        <v>927</v>
      </c>
      <c r="J3" s="178"/>
      <c r="K3" s="88"/>
      <c r="L3" s="88"/>
      <c r="M3" s="88"/>
      <c r="N3" s="88"/>
      <c r="O3" s="88" t="s">
        <v>926</v>
      </c>
      <c r="P3" s="178" t="s">
        <v>927</v>
      </c>
      <c r="Q3" s="178"/>
      <c r="R3" s="88"/>
      <c r="S3" s="88"/>
      <c r="T3" s="88"/>
      <c r="U3" s="88"/>
      <c r="V3" s="88" t="s">
        <v>926</v>
      </c>
      <c r="W3" s="178" t="s">
        <v>927</v>
      </c>
      <c r="X3" s="178"/>
      <c r="Y3" s="88"/>
      <c r="Z3" s="88"/>
      <c r="AA3" s="88"/>
      <c r="AB3" s="88"/>
      <c r="AC3" s="88" t="s">
        <v>926</v>
      </c>
      <c r="AD3" s="178" t="s">
        <v>927</v>
      </c>
      <c r="AE3" s="178"/>
      <c r="AF3" s="88"/>
      <c r="AG3" s="88"/>
      <c r="AH3" s="88"/>
      <c r="AI3" s="88"/>
    </row>
    <row r="4" spans="1:35" x14ac:dyDescent="0.15">
      <c r="A4" s="88" t="s">
        <v>928</v>
      </c>
      <c r="B4" s="177" t="s">
        <v>929</v>
      </c>
      <c r="C4" s="177"/>
      <c r="D4" s="88"/>
      <c r="E4" s="88"/>
      <c r="F4" s="88"/>
      <c r="G4" s="88"/>
      <c r="H4" s="88" t="s">
        <v>928</v>
      </c>
      <c r="I4" s="177" t="s">
        <v>929</v>
      </c>
      <c r="J4" s="177"/>
      <c r="K4" s="88"/>
      <c r="L4" s="88"/>
      <c r="M4" s="88"/>
      <c r="N4" s="88"/>
      <c r="O4" s="88" t="s">
        <v>928</v>
      </c>
      <c r="P4" s="177" t="s">
        <v>929</v>
      </c>
      <c r="Q4" s="177"/>
      <c r="R4" s="88"/>
      <c r="S4" s="88"/>
      <c r="T4" s="88"/>
      <c r="U4" s="88"/>
      <c r="V4" s="88" t="s">
        <v>928</v>
      </c>
      <c r="W4" s="177" t="s">
        <v>929</v>
      </c>
      <c r="X4" s="177"/>
      <c r="Y4" s="88"/>
      <c r="Z4" s="88"/>
      <c r="AA4" s="88"/>
      <c r="AB4" s="88"/>
      <c r="AC4" s="88" t="s">
        <v>928</v>
      </c>
      <c r="AD4" s="177" t="s">
        <v>929</v>
      </c>
      <c r="AE4" s="177"/>
      <c r="AF4" s="88"/>
      <c r="AG4" s="88"/>
      <c r="AH4" s="88"/>
      <c r="AI4" s="88"/>
    </row>
    <row r="5" spans="1:35" x14ac:dyDescent="0.15">
      <c r="A5" s="88" t="s">
        <v>930</v>
      </c>
      <c r="B5" s="177" t="s">
        <v>929</v>
      </c>
      <c r="C5" s="177"/>
      <c r="D5" s="88"/>
      <c r="E5" s="88"/>
      <c r="F5" s="88"/>
      <c r="G5" s="88"/>
      <c r="H5" s="88" t="s">
        <v>930</v>
      </c>
      <c r="I5" s="177" t="s">
        <v>929</v>
      </c>
      <c r="J5" s="177"/>
      <c r="K5" s="88"/>
      <c r="L5" s="88"/>
      <c r="M5" s="88"/>
      <c r="N5" s="88"/>
      <c r="O5" s="88" t="s">
        <v>930</v>
      </c>
      <c r="P5" s="177" t="s">
        <v>929</v>
      </c>
      <c r="Q5" s="177"/>
      <c r="R5" s="88"/>
      <c r="S5" s="88"/>
      <c r="T5" s="88"/>
      <c r="U5" s="88"/>
      <c r="V5" s="88" t="s">
        <v>930</v>
      </c>
      <c r="W5" s="177" t="s">
        <v>929</v>
      </c>
      <c r="X5" s="177"/>
      <c r="Y5" s="88"/>
      <c r="Z5" s="88"/>
      <c r="AA5" s="88"/>
      <c r="AB5" s="88"/>
      <c r="AC5" s="88" t="s">
        <v>930</v>
      </c>
      <c r="AD5" s="177" t="s">
        <v>929</v>
      </c>
      <c r="AE5" s="177"/>
      <c r="AF5" s="88"/>
      <c r="AG5" s="88"/>
      <c r="AH5" s="88"/>
      <c r="AI5" s="88"/>
    </row>
    <row r="6" spans="1:35" x14ac:dyDescent="0.15">
      <c r="A6" s="88" t="s">
        <v>931</v>
      </c>
      <c r="B6" s="177" t="s">
        <v>932</v>
      </c>
      <c r="C6" s="177"/>
      <c r="D6" s="88"/>
      <c r="E6" s="88"/>
      <c r="F6" s="88"/>
      <c r="G6" s="88"/>
      <c r="H6" s="88" t="s">
        <v>931</v>
      </c>
      <c r="I6" s="177" t="s">
        <v>932</v>
      </c>
      <c r="J6" s="177"/>
      <c r="K6" s="88"/>
      <c r="L6" s="88"/>
      <c r="M6" s="88"/>
      <c r="N6" s="88"/>
      <c r="O6" s="88" t="s">
        <v>931</v>
      </c>
      <c r="P6" s="177" t="s">
        <v>932</v>
      </c>
      <c r="Q6" s="177"/>
      <c r="R6" s="88"/>
      <c r="S6" s="88"/>
      <c r="T6" s="88"/>
      <c r="U6" s="88"/>
      <c r="V6" s="88" t="s">
        <v>931</v>
      </c>
      <c r="W6" s="177" t="s">
        <v>932</v>
      </c>
      <c r="X6" s="177"/>
      <c r="Y6" s="88"/>
      <c r="Z6" s="88"/>
      <c r="AA6" s="88"/>
      <c r="AB6" s="88"/>
      <c r="AC6" s="88" t="s">
        <v>931</v>
      </c>
      <c r="AD6" s="177" t="s">
        <v>932</v>
      </c>
      <c r="AE6" s="177"/>
      <c r="AF6" s="88"/>
      <c r="AG6" s="88"/>
      <c r="AH6" s="88"/>
      <c r="AI6" s="88"/>
    </row>
    <row r="7" spans="1:35" x14ac:dyDescent="0.15">
      <c r="A7" s="88" t="s">
        <v>933</v>
      </c>
      <c r="B7" s="88" t="s">
        <v>934</v>
      </c>
      <c r="C7" s="88"/>
      <c r="D7" s="88"/>
      <c r="E7" s="88"/>
      <c r="F7" s="88"/>
      <c r="G7" s="88"/>
      <c r="H7" s="88" t="s">
        <v>933</v>
      </c>
      <c r="I7" s="88" t="s">
        <v>934</v>
      </c>
      <c r="J7" s="88"/>
      <c r="K7" s="88"/>
      <c r="L7" s="88"/>
      <c r="M7" s="88"/>
      <c r="N7" s="88"/>
      <c r="O7" s="88" t="s">
        <v>933</v>
      </c>
      <c r="P7" s="88" t="s">
        <v>934</v>
      </c>
      <c r="Q7" s="88"/>
      <c r="R7" s="88"/>
      <c r="S7" s="88"/>
      <c r="T7" s="88"/>
      <c r="U7" s="88"/>
      <c r="V7" s="88" t="s">
        <v>933</v>
      </c>
      <c r="W7" s="88" t="s">
        <v>934</v>
      </c>
      <c r="X7" s="88"/>
      <c r="Y7" s="88"/>
      <c r="Z7" s="88"/>
      <c r="AA7" s="88"/>
      <c r="AB7" s="88"/>
      <c r="AC7" s="88" t="s">
        <v>933</v>
      </c>
      <c r="AD7" s="88" t="s">
        <v>934</v>
      </c>
      <c r="AE7" s="88"/>
      <c r="AF7" s="88"/>
      <c r="AG7" s="88"/>
      <c r="AH7" s="88"/>
      <c r="AI7" s="88"/>
    </row>
    <row r="8" spans="1:35" x14ac:dyDescent="0.15">
      <c r="A8" s="88" t="s">
        <v>935</v>
      </c>
      <c r="B8" s="88" t="s">
        <v>936</v>
      </c>
      <c r="C8" s="88"/>
      <c r="D8" s="88"/>
      <c r="E8" s="88"/>
      <c r="F8" s="88"/>
      <c r="G8" s="88"/>
      <c r="H8" s="88" t="s">
        <v>935</v>
      </c>
      <c r="I8" s="88" t="s">
        <v>936</v>
      </c>
      <c r="J8" s="88"/>
      <c r="K8" s="88"/>
      <c r="L8" s="88"/>
      <c r="M8" s="88"/>
      <c r="N8" s="88"/>
      <c r="O8" s="88" t="s">
        <v>935</v>
      </c>
      <c r="P8" s="88" t="s">
        <v>936</v>
      </c>
      <c r="Q8" s="88"/>
      <c r="R8" s="88"/>
      <c r="S8" s="88"/>
      <c r="T8" s="88"/>
      <c r="U8" s="88"/>
      <c r="V8" s="88" t="s">
        <v>935</v>
      </c>
      <c r="W8" s="88" t="s">
        <v>936</v>
      </c>
      <c r="X8" s="88"/>
      <c r="Y8" s="88"/>
      <c r="Z8" s="88"/>
      <c r="AA8" s="88"/>
      <c r="AB8" s="88"/>
      <c r="AC8" s="88" t="s">
        <v>935</v>
      </c>
      <c r="AD8" s="88" t="s">
        <v>936</v>
      </c>
      <c r="AE8" s="88"/>
      <c r="AF8" s="88"/>
      <c r="AG8" s="88"/>
      <c r="AH8" s="88"/>
      <c r="AI8" s="88"/>
    </row>
    <row r="9" spans="1:35" x14ac:dyDescent="0.15">
      <c r="A9" s="88" t="s">
        <v>937</v>
      </c>
      <c r="B9" s="88" t="s">
        <v>938</v>
      </c>
      <c r="C9" s="88"/>
      <c r="D9" s="88"/>
      <c r="E9" s="88"/>
      <c r="F9" s="88"/>
      <c r="G9" s="88"/>
      <c r="H9" s="88" t="s">
        <v>937</v>
      </c>
      <c r="I9" s="88" t="s">
        <v>938</v>
      </c>
      <c r="J9" s="88"/>
      <c r="K9" s="88"/>
      <c r="L9" s="88"/>
      <c r="M9" s="88"/>
      <c r="N9" s="88"/>
      <c r="O9" s="88" t="s">
        <v>937</v>
      </c>
      <c r="P9" s="88" t="s">
        <v>938</v>
      </c>
      <c r="Q9" s="88"/>
      <c r="R9" s="88"/>
      <c r="S9" s="88"/>
      <c r="T9" s="88"/>
      <c r="U9" s="88"/>
      <c r="V9" s="88" t="s">
        <v>937</v>
      </c>
      <c r="W9" s="88" t="s">
        <v>938</v>
      </c>
      <c r="X9" s="88"/>
      <c r="Y9" s="88"/>
      <c r="Z9" s="88"/>
      <c r="AA9" s="88"/>
      <c r="AB9" s="88"/>
      <c r="AC9" s="88" t="s">
        <v>937</v>
      </c>
      <c r="AD9" s="88" t="s">
        <v>938</v>
      </c>
      <c r="AE9" s="88"/>
      <c r="AF9" s="88"/>
      <c r="AG9" s="88"/>
      <c r="AH9" s="88"/>
      <c r="AI9" s="88"/>
    </row>
    <row r="10" spans="1:35" x14ac:dyDescent="0.15">
      <c r="A10" s="88" t="s">
        <v>939</v>
      </c>
      <c r="B10" s="88" t="s">
        <v>940</v>
      </c>
      <c r="C10" s="88"/>
      <c r="D10" s="88"/>
      <c r="E10" s="88"/>
      <c r="F10" s="88"/>
      <c r="G10" s="88"/>
      <c r="H10" s="88" t="s">
        <v>939</v>
      </c>
      <c r="I10" s="88" t="s">
        <v>940</v>
      </c>
      <c r="J10" s="88"/>
      <c r="K10" s="88"/>
      <c r="L10" s="88"/>
      <c r="M10" s="88"/>
      <c r="N10" s="88"/>
      <c r="O10" s="88" t="s">
        <v>939</v>
      </c>
      <c r="P10" s="88" t="s">
        <v>940</v>
      </c>
      <c r="Q10" s="88"/>
      <c r="R10" s="88"/>
      <c r="S10" s="88"/>
      <c r="T10" s="88"/>
      <c r="U10" s="88"/>
      <c r="V10" s="88" t="s">
        <v>939</v>
      </c>
      <c r="W10" s="88" t="s">
        <v>940</v>
      </c>
      <c r="X10" s="88"/>
      <c r="Y10" s="88"/>
      <c r="Z10" s="88"/>
      <c r="AA10" s="88"/>
      <c r="AB10" s="88"/>
      <c r="AC10" s="88" t="s">
        <v>939</v>
      </c>
      <c r="AD10" s="88" t="s">
        <v>940</v>
      </c>
      <c r="AE10" s="88"/>
      <c r="AF10" s="88"/>
      <c r="AG10" s="88"/>
      <c r="AH10" s="88"/>
      <c r="AI10" s="88"/>
    </row>
    <row r="11" spans="1:35" x14ac:dyDescent="0.15">
      <c r="A11" s="88" t="s">
        <v>941</v>
      </c>
      <c r="B11" s="89">
        <v>45088</v>
      </c>
      <c r="C11" s="88"/>
      <c r="D11" s="88"/>
      <c r="E11" s="88"/>
      <c r="F11" s="88"/>
      <c r="G11" s="88"/>
      <c r="H11" s="88" t="s">
        <v>941</v>
      </c>
      <c r="I11" s="89">
        <v>45088</v>
      </c>
      <c r="J11" s="88"/>
      <c r="K11" s="88"/>
      <c r="L11" s="88"/>
      <c r="M11" s="88"/>
      <c r="N11" s="88"/>
      <c r="O11" s="88" t="s">
        <v>941</v>
      </c>
      <c r="P11" s="89">
        <v>45088</v>
      </c>
      <c r="Q11" s="88"/>
      <c r="R11" s="88"/>
      <c r="S11" s="88"/>
      <c r="T11" s="88"/>
      <c r="U11" s="88"/>
      <c r="V11" s="88" t="s">
        <v>941</v>
      </c>
      <c r="W11" s="89">
        <v>45088</v>
      </c>
      <c r="X11" s="88"/>
      <c r="Y11" s="88"/>
      <c r="Z11" s="88"/>
      <c r="AA11" s="88"/>
      <c r="AB11" s="88"/>
      <c r="AC11" s="88" t="s">
        <v>941</v>
      </c>
      <c r="AD11" s="89">
        <v>45088</v>
      </c>
      <c r="AE11" s="88"/>
      <c r="AF11" s="88"/>
      <c r="AG11" s="88"/>
      <c r="AH11" s="88"/>
      <c r="AI11" s="88"/>
    </row>
    <row r="12" spans="1:35" x14ac:dyDescent="0.15">
      <c r="A12" s="87" t="s">
        <v>942</v>
      </c>
      <c r="B12" s="90">
        <v>2022</v>
      </c>
      <c r="C12" s="90">
        <v>2021</v>
      </c>
      <c r="D12" s="90">
        <v>2020</v>
      </c>
      <c r="E12" s="90">
        <v>2019</v>
      </c>
      <c r="F12" s="90">
        <v>2018</v>
      </c>
      <c r="G12" s="88"/>
      <c r="H12" s="87" t="s">
        <v>942</v>
      </c>
      <c r="I12" s="90">
        <v>2022</v>
      </c>
      <c r="J12" s="90">
        <v>2021</v>
      </c>
      <c r="K12" s="90">
        <v>2020</v>
      </c>
      <c r="L12" s="90">
        <v>2019</v>
      </c>
      <c r="M12" s="90">
        <v>2018</v>
      </c>
      <c r="N12" s="88"/>
      <c r="O12" s="87" t="s">
        <v>942</v>
      </c>
      <c r="P12" s="90">
        <v>2022</v>
      </c>
      <c r="Q12" s="90">
        <v>2021</v>
      </c>
      <c r="R12" s="90">
        <v>2020</v>
      </c>
      <c r="S12" s="90">
        <v>2019</v>
      </c>
      <c r="T12" s="90">
        <v>2018</v>
      </c>
      <c r="U12" s="88"/>
      <c r="V12" s="87" t="s">
        <v>942</v>
      </c>
      <c r="W12" s="90">
        <v>2022</v>
      </c>
      <c r="X12" s="90">
        <v>2021</v>
      </c>
      <c r="Y12" s="90">
        <v>2020</v>
      </c>
      <c r="Z12" s="90">
        <v>2019</v>
      </c>
      <c r="AA12" s="90">
        <v>2018</v>
      </c>
      <c r="AB12" s="88"/>
      <c r="AC12" s="87" t="s">
        <v>942</v>
      </c>
      <c r="AD12" s="90">
        <v>2022</v>
      </c>
      <c r="AE12" s="90">
        <v>2021</v>
      </c>
      <c r="AF12" s="90">
        <v>2020</v>
      </c>
      <c r="AG12" s="90">
        <v>2019</v>
      </c>
      <c r="AH12" s="90">
        <v>2018</v>
      </c>
      <c r="AI12" s="88"/>
    </row>
    <row r="13" spans="1:35" ht="14" x14ac:dyDescent="0.15">
      <c r="A13" s="88" t="s">
        <v>943</v>
      </c>
      <c r="B13" s="91" t="s">
        <v>944</v>
      </c>
      <c r="C13" s="91" t="s">
        <v>945</v>
      </c>
      <c r="D13" s="91" t="s">
        <v>946</v>
      </c>
      <c r="E13" s="91" t="s">
        <v>947</v>
      </c>
      <c r="F13" s="91" t="s">
        <v>948</v>
      </c>
      <c r="G13" s="88"/>
      <c r="H13" s="88" t="s">
        <v>943</v>
      </c>
      <c r="I13" s="91" t="s">
        <v>944</v>
      </c>
      <c r="J13" s="91" t="s">
        <v>945</v>
      </c>
      <c r="K13" s="91" t="s">
        <v>946</v>
      </c>
      <c r="L13" s="91" t="s">
        <v>947</v>
      </c>
      <c r="M13" s="91" t="s">
        <v>948</v>
      </c>
      <c r="N13" s="88"/>
      <c r="O13" s="88" t="s">
        <v>943</v>
      </c>
      <c r="P13" s="91" t="s">
        <v>944</v>
      </c>
      <c r="Q13" s="91" t="s">
        <v>945</v>
      </c>
      <c r="R13" s="91" t="s">
        <v>946</v>
      </c>
      <c r="S13" s="91" t="s">
        <v>947</v>
      </c>
      <c r="T13" s="91" t="s">
        <v>948</v>
      </c>
      <c r="U13" s="88"/>
      <c r="V13" s="88" t="s">
        <v>943</v>
      </c>
      <c r="W13" s="91" t="s">
        <v>944</v>
      </c>
      <c r="X13" s="91" t="s">
        <v>945</v>
      </c>
      <c r="Y13" s="91" t="s">
        <v>946</v>
      </c>
      <c r="Z13" s="91" t="s">
        <v>947</v>
      </c>
      <c r="AA13" s="91" t="s">
        <v>948</v>
      </c>
      <c r="AB13" s="88"/>
      <c r="AC13" s="88" t="s">
        <v>943</v>
      </c>
      <c r="AD13" s="91" t="s">
        <v>944</v>
      </c>
      <c r="AE13" s="91" t="s">
        <v>945</v>
      </c>
      <c r="AF13" s="91" t="s">
        <v>946</v>
      </c>
      <c r="AG13" s="91" t="s">
        <v>947</v>
      </c>
      <c r="AH13" s="91" t="s">
        <v>948</v>
      </c>
      <c r="AI13" s="88"/>
    </row>
    <row r="14" spans="1:35" ht="14" x14ac:dyDescent="0.15">
      <c r="A14" s="88" t="s">
        <v>949</v>
      </c>
      <c r="B14" s="91" t="s">
        <v>944</v>
      </c>
      <c r="C14" s="91" t="s">
        <v>945</v>
      </c>
      <c r="D14" s="91" t="s">
        <v>946</v>
      </c>
      <c r="E14" s="91" t="s">
        <v>946</v>
      </c>
      <c r="F14" s="91" t="s">
        <v>946</v>
      </c>
      <c r="G14" s="88"/>
      <c r="H14" s="88" t="s">
        <v>949</v>
      </c>
      <c r="I14" s="91" t="s">
        <v>944</v>
      </c>
      <c r="J14" s="91" t="s">
        <v>945</v>
      </c>
      <c r="K14" s="91" t="s">
        <v>946</v>
      </c>
      <c r="L14" s="91" t="s">
        <v>947</v>
      </c>
      <c r="M14" s="91" t="s">
        <v>948</v>
      </c>
      <c r="N14" s="88"/>
      <c r="O14" s="88" t="s">
        <v>949</v>
      </c>
      <c r="P14" s="91" t="s">
        <v>944</v>
      </c>
      <c r="Q14" s="91" t="s">
        <v>945</v>
      </c>
      <c r="R14" s="91" t="s">
        <v>946</v>
      </c>
      <c r="S14" s="91" t="s">
        <v>946</v>
      </c>
      <c r="T14" s="91" t="s">
        <v>946</v>
      </c>
      <c r="U14" s="88"/>
      <c r="V14" s="88" t="s">
        <v>949</v>
      </c>
      <c r="W14" s="91" t="s">
        <v>944</v>
      </c>
      <c r="X14" s="91" t="s">
        <v>945</v>
      </c>
      <c r="Y14" s="91" t="s">
        <v>946</v>
      </c>
      <c r="Z14" s="91" t="s">
        <v>947</v>
      </c>
      <c r="AA14" s="91" t="s">
        <v>948</v>
      </c>
      <c r="AB14" s="88"/>
      <c r="AC14" s="88" t="s">
        <v>949</v>
      </c>
      <c r="AD14" s="91" t="s">
        <v>944</v>
      </c>
      <c r="AE14" s="91" t="s">
        <v>945</v>
      </c>
      <c r="AF14" s="91" t="s">
        <v>946</v>
      </c>
      <c r="AG14" s="91" t="s">
        <v>946</v>
      </c>
      <c r="AH14" s="91" t="s">
        <v>946</v>
      </c>
      <c r="AI14" s="88"/>
    </row>
    <row r="15" spans="1:35" ht="14" x14ac:dyDescent="0.15">
      <c r="A15" s="88" t="s">
        <v>950</v>
      </c>
      <c r="B15" s="91" t="s">
        <v>951</v>
      </c>
      <c r="C15" s="91" t="s">
        <v>951</v>
      </c>
      <c r="D15" s="91" t="s">
        <v>951</v>
      </c>
      <c r="E15" s="91" t="s">
        <v>951</v>
      </c>
      <c r="F15" s="91" t="s">
        <v>951</v>
      </c>
      <c r="G15" s="88"/>
      <c r="H15" s="88" t="s">
        <v>950</v>
      </c>
      <c r="I15" s="91" t="s">
        <v>951</v>
      </c>
      <c r="J15" s="91" t="s">
        <v>951</v>
      </c>
      <c r="K15" s="91" t="s">
        <v>951</v>
      </c>
      <c r="L15" s="91" t="s">
        <v>951</v>
      </c>
      <c r="M15" s="91" t="s">
        <v>951</v>
      </c>
      <c r="N15" s="88"/>
      <c r="O15" s="88" t="s">
        <v>950</v>
      </c>
      <c r="P15" s="91" t="s">
        <v>951</v>
      </c>
      <c r="Q15" s="91" t="s">
        <v>951</v>
      </c>
      <c r="R15" s="91" t="s">
        <v>951</v>
      </c>
      <c r="S15" s="91" t="s">
        <v>951</v>
      </c>
      <c r="T15" s="91" t="s">
        <v>951</v>
      </c>
      <c r="U15" s="88"/>
      <c r="V15" s="88" t="s">
        <v>950</v>
      </c>
      <c r="W15" s="91" t="s">
        <v>951</v>
      </c>
      <c r="X15" s="91" t="s">
        <v>951</v>
      </c>
      <c r="Y15" s="91" t="s">
        <v>951</v>
      </c>
      <c r="Z15" s="91" t="s">
        <v>951</v>
      </c>
      <c r="AA15" s="91" t="s">
        <v>951</v>
      </c>
      <c r="AB15" s="88"/>
      <c r="AC15" s="88" t="s">
        <v>950</v>
      </c>
      <c r="AD15" s="91" t="s">
        <v>951</v>
      </c>
      <c r="AE15" s="91" t="s">
        <v>951</v>
      </c>
      <c r="AF15" s="91" t="s">
        <v>951</v>
      </c>
      <c r="AG15" s="91" t="s">
        <v>951</v>
      </c>
      <c r="AH15" s="91" t="s">
        <v>951</v>
      </c>
      <c r="AI15" s="88"/>
    </row>
    <row r="16" spans="1:35" ht="28" x14ac:dyDescent="0.15">
      <c r="A16" s="88" t="s">
        <v>952</v>
      </c>
      <c r="B16" s="91" t="s">
        <v>953</v>
      </c>
      <c r="C16" s="91" t="s">
        <v>953</v>
      </c>
      <c r="D16" s="91" t="s">
        <v>953</v>
      </c>
      <c r="E16" s="91" t="s">
        <v>953</v>
      </c>
      <c r="F16" s="91" t="s">
        <v>953</v>
      </c>
      <c r="G16" s="88"/>
      <c r="H16" s="88" t="s">
        <v>952</v>
      </c>
      <c r="I16" s="91" t="s">
        <v>954</v>
      </c>
      <c r="J16" s="91" t="s">
        <v>954</v>
      </c>
      <c r="K16" s="91" t="s">
        <v>954</v>
      </c>
      <c r="L16" s="91" t="s">
        <v>954</v>
      </c>
      <c r="M16" s="91" t="s">
        <v>954</v>
      </c>
      <c r="N16" s="88"/>
      <c r="O16" s="88" t="s">
        <v>952</v>
      </c>
      <c r="P16" s="91" t="s">
        <v>953</v>
      </c>
      <c r="Q16" s="91" t="s">
        <v>953</v>
      </c>
      <c r="R16" s="91" t="s">
        <v>953</v>
      </c>
      <c r="S16" s="91" t="s">
        <v>953</v>
      </c>
      <c r="T16" s="91" t="s">
        <v>953</v>
      </c>
      <c r="U16" s="88"/>
      <c r="V16" s="88" t="s">
        <v>952</v>
      </c>
      <c r="W16" s="91" t="s">
        <v>955</v>
      </c>
      <c r="X16" s="91" t="s">
        <v>955</v>
      </c>
      <c r="Y16" s="91" t="s">
        <v>955</v>
      </c>
      <c r="Z16" s="91" t="s">
        <v>955</v>
      </c>
      <c r="AA16" s="91" t="s">
        <v>955</v>
      </c>
      <c r="AB16" s="88"/>
      <c r="AC16" s="88" t="s">
        <v>952</v>
      </c>
      <c r="AD16" s="91" t="s">
        <v>953</v>
      </c>
      <c r="AE16" s="91" t="s">
        <v>953</v>
      </c>
      <c r="AF16" s="91" t="s">
        <v>953</v>
      </c>
      <c r="AG16" s="91" t="s">
        <v>953</v>
      </c>
      <c r="AH16" s="91" t="s">
        <v>953</v>
      </c>
      <c r="AI16" s="88"/>
    </row>
    <row r="17" spans="1:35" x14ac:dyDescent="0.15">
      <c r="A17" s="88"/>
      <c r="B17" s="88"/>
      <c r="C17" s="88"/>
      <c r="D17" s="88"/>
      <c r="E17" s="88"/>
      <c r="F17" s="88"/>
      <c r="G17" s="88"/>
      <c r="H17" s="88"/>
      <c r="I17" s="88"/>
      <c r="J17" s="88"/>
      <c r="K17" s="88"/>
      <c r="L17" s="88"/>
      <c r="M17" s="88"/>
      <c r="N17" s="88"/>
      <c r="O17" s="88"/>
      <c r="P17" s="88"/>
      <c r="Q17" s="88"/>
      <c r="R17" s="88"/>
      <c r="S17" s="88"/>
      <c r="T17" s="88"/>
      <c r="U17" s="88"/>
      <c r="V17" s="88"/>
      <c r="W17" s="88"/>
      <c r="X17" s="88"/>
      <c r="Y17" s="88"/>
      <c r="Z17" s="88"/>
      <c r="AA17" s="88"/>
      <c r="AB17" s="88"/>
      <c r="AC17" s="88"/>
      <c r="AD17" s="88"/>
      <c r="AE17" s="88"/>
      <c r="AF17" s="88"/>
      <c r="AG17" s="88"/>
      <c r="AH17" s="88"/>
      <c r="AI17" s="88"/>
    </row>
    <row r="18" spans="1:35" ht="28" x14ac:dyDescent="0.15">
      <c r="A18" s="90" t="s">
        <v>956</v>
      </c>
      <c r="B18" s="87"/>
      <c r="C18" s="87"/>
      <c r="D18" s="87"/>
      <c r="E18" s="87"/>
      <c r="F18" s="87"/>
      <c r="G18" s="88"/>
      <c r="H18" s="90" t="s">
        <v>957</v>
      </c>
      <c r="I18" s="87"/>
      <c r="J18" s="87"/>
      <c r="K18" s="87"/>
      <c r="L18" s="87"/>
      <c r="M18" s="87"/>
      <c r="N18" s="88"/>
      <c r="O18" s="90" t="s">
        <v>958</v>
      </c>
      <c r="P18" s="87"/>
      <c r="Q18" s="87"/>
      <c r="R18" s="87"/>
      <c r="S18" s="87"/>
      <c r="T18" s="87"/>
      <c r="U18" s="88"/>
      <c r="V18" s="90" t="s">
        <v>959</v>
      </c>
      <c r="W18" s="87"/>
      <c r="X18" s="87"/>
      <c r="Y18" s="87"/>
      <c r="Z18" s="87"/>
      <c r="AA18" s="87"/>
      <c r="AB18" s="88"/>
      <c r="AC18" s="90" t="s">
        <v>960</v>
      </c>
      <c r="AD18" s="87"/>
      <c r="AE18" s="87"/>
      <c r="AF18" s="87"/>
      <c r="AG18" s="87"/>
      <c r="AH18" s="87"/>
      <c r="AI18" s="88"/>
    </row>
    <row r="19" spans="1:35" ht="14" x14ac:dyDescent="0.15">
      <c r="A19" s="90" t="s">
        <v>961</v>
      </c>
      <c r="B19" s="90" t="s">
        <v>944</v>
      </c>
      <c r="C19" s="90" t="s">
        <v>945</v>
      </c>
      <c r="D19" s="90" t="s">
        <v>946</v>
      </c>
      <c r="E19" s="90" t="s">
        <v>947</v>
      </c>
      <c r="F19" s="90" t="s">
        <v>948</v>
      </c>
      <c r="G19" s="88"/>
      <c r="H19" s="90" t="s">
        <v>961</v>
      </c>
      <c r="I19" s="90" t="s">
        <v>944</v>
      </c>
      <c r="J19" s="90" t="s">
        <v>945</v>
      </c>
      <c r="K19" s="90" t="s">
        <v>946</v>
      </c>
      <c r="L19" s="90" t="s">
        <v>947</v>
      </c>
      <c r="M19" s="90" t="s">
        <v>948</v>
      </c>
      <c r="N19" s="88"/>
      <c r="O19" s="90" t="s">
        <v>961</v>
      </c>
      <c r="P19" s="90" t="s">
        <v>944</v>
      </c>
      <c r="Q19" s="90" t="s">
        <v>945</v>
      </c>
      <c r="R19" s="90" t="s">
        <v>946</v>
      </c>
      <c r="S19" s="90" t="s">
        <v>947</v>
      </c>
      <c r="T19" s="90" t="s">
        <v>948</v>
      </c>
      <c r="U19" s="88"/>
      <c r="V19" s="90" t="s">
        <v>961</v>
      </c>
      <c r="W19" s="90" t="s">
        <v>944</v>
      </c>
      <c r="X19" s="90" t="s">
        <v>945</v>
      </c>
      <c r="Y19" s="90" t="s">
        <v>946</v>
      </c>
      <c r="Z19" s="90" t="s">
        <v>947</v>
      </c>
      <c r="AA19" s="90" t="s">
        <v>948</v>
      </c>
      <c r="AB19" s="88"/>
      <c r="AC19" s="90" t="s">
        <v>961</v>
      </c>
      <c r="AD19" s="90" t="s">
        <v>944</v>
      </c>
      <c r="AE19" s="90" t="s">
        <v>945</v>
      </c>
      <c r="AF19" s="90" t="s">
        <v>946</v>
      </c>
      <c r="AG19" s="90" t="s">
        <v>947</v>
      </c>
      <c r="AH19" s="90" t="s">
        <v>948</v>
      </c>
      <c r="AI19" s="88"/>
    </row>
    <row r="20" spans="1:35" ht="14" x14ac:dyDescent="0.15">
      <c r="A20" s="92" t="s">
        <v>962</v>
      </c>
      <c r="B20" s="104"/>
      <c r="C20" s="104"/>
      <c r="D20" s="104"/>
      <c r="E20" s="104"/>
      <c r="F20" s="104"/>
      <c r="G20" s="88"/>
      <c r="H20" s="92" t="s">
        <v>870</v>
      </c>
      <c r="I20" s="104"/>
      <c r="J20" s="104"/>
      <c r="K20" s="104"/>
      <c r="L20" s="104"/>
      <c r="M20" s="104"/>
      <c r="N20" s="88"/>
      <c r="O20" s="92" t="s">
        <v>963</v>
      </c>
      <c r="P20" s="104"/>
      <c r="Q20" s="104"/>
      <c r="R20" s="104"/>
      <c r="S20" s="104"/>
      <c r="T20" s="104"/>
      <c r="U20" s="88"/>
      <c r="V20" s="92" t="s">
        <v>964</v>
      </c>
      <c r="W20" s="104"/>
      <c r="X20" s="104"/>
      <c r="Y20" s="104"/>
      <c r="Z20" s="104"/>
      <c r="AA20" s="104"/>
      <c r="AB20" s="88"/>
      <c r="AC20" s="92" t="s">
        <v>965</v>
      </c>
      <c r="AD20" s="104"/>
      <c r="AE20" s="104"/>
      <c r="AF20" s="104"/>
      <c r="AG20" s="104"/>
      <c r="AH20" s="104"/>
      <c r="AI20" s="88"/>
    </row>
    <row r="21" spans="1:35" ht="14" x14ac:dyDescent="0.15">
      <c r="A21" s="91" t="s">
        <v>966</v>
      </c>
      <c r="B21" s="93">
        <v>23183</v>
      </c>
      <c r="C21" s="93">
        <v>23223</v>
      </c>
      <c r="D21" s="93">
        <v>19208</v>
      </c>
      <c r="E21" s="93">
        <v>21364</v>
      </c>
      <c r="F21" s="93">
        <v>21258</v>
      </c>
      <c r="G21" s="88"/>
      <c r="H21" s="91" t="s">
        <v>967</v>
      </c>
      <c r="I21" s="94">
        <v>2583.8000000000002</v>
      </c>
      <c r="J21" s="94">
        <v>4709.2</v>
      </c>
      <c r="K21" s="94">
        <v>3449.1</v>
      </c>
      <c r="L21" s="91">
        <v>912.5</v>
      </c>
      <c r="M21" s="94">
        <v>1037.5999999999999</v>
      </c>
      <c r="N21" s="88"/>
      <c r="O21" s="91" t="s">
        <v>968</v>
      </c>
      <c r="P21" s="93">
        <v>22854</v>
      </c>
      <c r="Q21" s="93">
        <v>22873</v>
      </c>
      <c r="R21" s="93">
        <v>18865</v>
      </c>
      <c r="S21" s="93">
        <v>21077</v>
      </c>
      <c r="T21" s="93">
        <v>21025</v>
      </c>
      <c r="U21" s="88"/>
      <c r="V21" s="91" t="s">
        <v>969</v>
      </c>
      <c r="W21" s="94">
        <v>6177.4</v>
      </c>
      <c r="X21" s="94">
        <v>7545.2</v>
      </c>
      <c r="Y21" s="94">
        <v>4730.5</v>
      </c>
      <c r="Z21" s="94">
        <v>6025.4</v>
      </c>
      <c r="AA21" s="94">
        <v>5924.3</v>
      </c>
      <c r="AB21" s="88"/>
      <c r="AC21" s="91" t="s">
        <v>965</v>
      </c>
      <c r="AD21" s="93">
        <v>226335</v>
      </c>
      <c r="AE21" s="93">
        <v>231228</v>
      </c>
      <c r="AF21" s="93">
        <v>193877</v>
      </c>
      <c r="AG21" s="93">
        <v>182083</v>
      </c>
      <c r="AH21" s="93">
        <v>166928</v>
      </c>
      <c r="AI21" s="88"/>
    </row>
    <row r="22" spans="1:35" ht="28" x14ac:dyDescent="0.15">
      <c r="A22" s="91" t="s">
        <v>970</v>
      </c>
      <c r="B22" s="93">
        <v>13207</v>
      </c>
      <c r="C22" s="93">
        <v>12580</v>
      </c>
      <c r="D22" s="94">
        <v>9752.1</v>
      </c>
      <c r="E22" s="93">
        <v>11179</v>
      </c>
      <c r="F22" s="93">
        <v>10833</v>
      </c>
      <c r="G22" s="88"/>
      <c r="H22" s="91" t="s">
        <v>971</v>
      </c>
      <c r="I22" s="94">
        <v>2583.8000000000002</v>
      </c>
      <c r="J22" s="94">
        <v>4709.2</v>
      </c>
      <c r="K22" s="94">
        <v>3449.1</v>
      </c>
      <c r="L22" s="91">
        <v>898.5</v>
      </c>
      <c r="M22" s="91">
        <v>866</v>
      </c>
      <c r="N22" s="88"/>
      <c r="O22" s="91" t="s">
        <v>972</v>
      </c>
      <c r="P22" s="93">
        <v>22854</v>
      </c>
      <c r="Q22" s="93">
        <v>22873</v>
      </c>
      <c r="R22" s="93">
        <v>18865</v>
      </c>
      <c r="S22" s="93">
        <v>21077</v>
      </c>
      <c r="T22" s="93">
        <v>21025</v>
      </c>
      <c r="U22" s="88"/>
      <c r="V22" s="91" t="s">
        <v>973</v>
      </c>
      <c r="W22" s="94">
        <v>1853.9</v>
      </c>
      <c r="X22" s="94">
        <v>1142.0999999999999</v>
      </c>
      <c r="Y22" s="94">
        <v>1746.8</v>
      </c>
      <c r="Z22" s="94">
        <v>1798.2</v>
      </c>
      <c r="AA22" s="94">
        <v>1515.1</v>
      </c>
      <c r="AB22" s="88"/>
      <c r="AC22" s="91" t="s">
        <v>974</v>
      </c>
      <c r="AD22" s="93">
        <v>200090</v>
      </c>
      <c r="AE22" s="93">
        <v>187680</v>
      </c>
      <c r="AF22" s="93">
        <v>166569</v>
      </c>
      <c r="AG22" s="93">
        <v>152775</v>
      </c>
      <c r="AH22" s="93">
        <v>137141</v>
      </c>
      <c r="AI22" s="88"/>
    </row>
    <row r="23" spans="1:35" ht="28" x14ac:dyDescent="0.15">
      <c r="A23" s="91" t="s">
        <v>975</v>
      </c>
      <c r="B23" s="93">
        <v>10345</v>
      </c>
      <c r="C23" s="94">
        <v>9873</v>
      </c>
      <c r="D23" s="94">
        <v>7206.5</v>
      </c>
      <c r="E23" s="94">
        <v>8950</v>
      </c>
      <c r="F23" s="94">
        <v>8632.4</v>
      </c>
      <c r="G23" s="88"/>
      <c r="H23" s="91" t="s">
        <v>976</v>
      </c>
      <c r="I23" s="91"/>
      <c r="J23" s="91"/>
      <c r="K23" s="91"/>
      <c r="L23" s="91">
        <v>14</v>
      </c>
      <c r="M23" s="91">
        <v>171.6</v>
      </c>
      <c r="N23" s="88"/>
      <c r="O23" s="91" t="s">
        <v>977</v>
      </c>
      <c r="P23" s="91">
        <v>328.4</v>
      </c>
      <c r="Q23" s="91">
        <v>350.1</v>
      </c>
      <c r="R23" s="91">
        <v>342.5</v>
      </c>
      <c r="S23" s="91">
        <v>287.89999999999998</v>
      </c>
      <c r="T23" s="91">
        <v>232.7</v>
      </c>
      <c r="U23" s="88"/>
      <c r="V23" s="91" t="s">
        <v>978</v>
      </c>
      <c r="W23" s="95">
        <v>-570.4</v>
      </c>
      <c r="X23" s="95">
        <v>-339.1</v>
      </c>
      <c r="Y23" s="95">
        <v>-75.2</v>
      </c>
      <c r="Z23" s="91">
        <v>49.2</v>
      </c>
      <c r="AA23" s="91">
        <v>114.2</v>
      </c>
      <c r="AB23" s="88"/>
      <c r="AC23" s="92" t="s">
        <v>979</v>
      </c>
      <c r="AD23" s="104"/>
      <c r="AE23" s="104"/>
      <c r="AF23" s="104"/>
      <c r="AG23" s="104"/>
      <c r="AH23" s="104"/>
      <c r="AI23" s="88"/>
    </row>
    <row r="24" spans="1:35" ht="42" x14ac:dyDescent="0.15">
      <c r="A24" s="91" t="s">
        <v>980</v>
      </c>
      <c r="B24" s="93">
        <v>12215</v>
      </c>
      <c r="C24" s="93">
        <v>11741</v>
      </c>
      <c r="D24" s="94">
        <v>8957.9</v>
      </c>
      <c r="E24" s="93">
        <v>10568</v>
      </c>
      <c r="F24" s="93">
        <v>10114</v>
      </c>
      <c r="G24" s="88"/>
      <c r="H24" s="91" t="s">
        <v>981</v>
      </c>
      <c r="I24" s="91"/>
      <c r="J24" s="91"/>
      <c r="K24" s="91"/>
      <c r="L24" s="91">
        <v>10</v>
      </c>
      <c r="M24" s="91">
        <v>30.9</v>
      </c>
      <c r="N24" s="88"/>
      <c r="O24" s="96" t="s">
        <v>966</v>
      </c>
      <c r="P24" s="97">
        <v>23183</v>
      </c>
      <c r="Q24" s="97">
        <v>23223</v>
      </c>
      <c r="R24" s="97">
        <v>19208</v>
      </c>
      <c r="S24" s="97">
        <v>21364</v>
      </c>
      <c r="T24" s="97">
        <v>21258</v>
      </c>
      <c r="U24" s="88"/>
      <c r="V24" s="91" t="s">
        <v>982</v>
      </c>
      <c r="W24" s="94">
        <v>1870.6</v>
      </c>
      <c r="X24" s="94">
        <v>1868.1</v>
      </c>
      <c r="Y24" s="94">
        <v>1751.4</v>
      </c>
      <c r="Z24" s="94">
        <v>1617.9</v>
      </c>
      <c r="AA24" s="94">
        <v>1482</v>
      </c>
      <c r="AB24" s="88"/>
      <c r="AC24" s="91" t="s">
        <v>979</v>
      </c>
      <c r="AD24" s="93">
        <v>193016</v>
      </c>
      <c r="AE24" s="93">
        <v>200314</v>
      </c>
      <c r="AF24" s="93">
        <v>159886</v>
      </c>
      <c r="AG24" s="93">
        <v>148819</v>
      </c>
      <c r="AH24" s="93">
        <v>136891</v>
      </c>
      <c r="AI24" s="88"/>
    </row>
    <row r="25" spans="1:35" ht="28" x14ac:dyDescent="0.15">
      <c r="A25" s="91" t="s">
        <v>983</v>
      </c>
      <c r="B25" s="94">
        <v>6177.4</v>
      </c>
      <c r="C25" s="94">
        <v>7545.2</v>
      </c>
      <c r="D25" s="94">
        <v>4730.5</v>
      </c>
      <c r="E25" s="94">
        <v>6109.4</v>
      </c>
      <c r="F25" s="94">
        <v>5999.3</v>
      </c>
      <c r="G25" s="88"/>
      <c r="H25" s="91" t="s">
        <v>984</v>
      </c>
      <c r="I25" s="94">
        <v>2115</v>
      </c>
      <c r="J25" s="94">
        <v>1872.4</v>
      </c>
      <c r="K25" s="94">
        <v>2110.3000000000002</v>
      </c>
      <c r="L25" s="94">
        <v>2224.1999999999998</v>
      </c>
      <c r="M25" s="94">
        <v>2441.5</v>
      </c>
      <c r="N25" s="88"/>
      <c r="O25" s="92" t="s">
        <v>985</v>
      </c>
      <c r="P25" s="104"/>
      <c r="Q25" s="104"/>
      <c r="R25" s="104"/>
      <c r="S25" s="104"/>
      <c r="T25" s="104"/>
      <c r="U25" s="88"/>
      <c r="V25" s="91" t="s">
        <v>986</v>
      </c>
      <c r="W25" s="94">
        <v>1870.6</v>
      </c>
      <c r="X25" s="94">
        <v>1868.1</v>
      </c>
      <c r="Y25" s="94">
        <v>1751.4</v>
      </c>
      <c r="Z25" s="94">
        <v>1617.9</v>
      </c>
      <c r="AA25" s="94">
        <v>1482</v>
      </c>
      <c r="AB25" s="88"/>
      <c r="AC25" s="91" t="s">
        <v>987</v>
      </c>
      <c r="AD25" s="93">
        <v>167785</v>
      </c>
      <c r="AE25" s="93">
        <v>156624</v>
      </c>
      <c r="AF25" s="93">
        <v>136778</v>
      </c>
      <c r="AG25" s="93">
        <v>126496</v>
      </c>
      <c r="AH25" s="93">
        <v>114971</v>
      </c>
      <c r="AI25" s="88"/>
    </row>
    <row r="26" spans="1:35" ht="28" x14ac:dyDescent="0.15">
      <c r="A26" s="92" t="s">
        <v>988</v>
      </c>
      <c r="B26" s="104"/>
      <c r="C26" s="104"/>
      <c r="D26" s="104"/>
      <c r="E26" s="104"/>
      <c r="F26" s="104"/>
      <c r="G26" s="88"/>
      <c r="H26" s="91" t="s">
        <v>989</v>
      </c>
      <c r="I26" s="94">
        <v>2115</v>
      </c>
      <c r="J26" s="94">
        <v>1872.4</v>
      </c>
      <c r="K26" s="94">
        <v>2110.3000000000002</v>
      </c>
      <c r="L26" s="94">
        <v>2224.1999999999998</v>
      </c>
      <c r="M26" s="94">
        <v>2441.5</v>
      </c>
      <c r="N26" s="88"/>
      <c r="O26" s="91" t="s">
        <v>990</v>
      </c>
      <c r="P26" s="94">
        <v>9975.4</v>
      </c>
      <c r="Q26" s="93">
        <v>10643</v>
      </c>
      <c r="R26" s="94">
        <v>9455.7000000000007</v>
      </c>
      <c r="S26" s="93">
        <v>10185</v>
      </c>
      <c r="T26" s="93">
        <v>10425</v>
      </c>
      <c r="U26" s="88"/>
      <c r="V26" s="91" t="s">
        <v>991</v>
      </c>
      <c r="W26" s="95">
        <v>-345.7</v>
      </c>
      <c r="X26" s="95">
        <v>-428.3</v>
      </c>
      <c r="Y26" s="91">
        <v>6.4</v>
      </c>
      <c r="Z26" s="91">
        <v>149.69999999999999</v>
      </c>
      <c r="AA26" s="91">
        <v>102.6</v>
      </c>
      <c r="AB26" s="88"/>
      <c r="AC26" s="92" t="s">
        <v>992</v>
      </c>
      <c r="AD26" s="104"/>
      <c r="AE26" s="104"/>
      <c r="AF26" s="104"/>
      <c r="AG26" s="104"/>
      <c r="AH26" s="104"/>
      <c r="AI26" s="88"/>
    </row>
    <row r="27" spans="1:35" ht="28" x14ac:dyDescent="0.15">
      <c r="A27" s="91" t="s">
        <v>971</v>
      </c>
      <c r="B27" s="94">
        <v>2583.8000000000002</v>
      </c>
      <c r="C27" s="94">
        <v>4709.2</v>
      </c>
      <c r="D27" s="94">
        <v>3449.1</v>
      </c>
      <c r="E27" s="91">
        <v>898.5</v>
      </c>
      <c r="F27" s="91">
        <v>866</v>
      </c>
      <c r="G27" s="88"/>
      <c r="H27" s="91" t="s">
        <v>993</v>
      </c>
      <c r="I27" s="91"/>
      <c r="J27" s="91"/>
      <c r="K27" s="94">
        <v>2165.6</v>
      </c>
      <c r="L27" s="91"/>
      <c r="M27" s="91"/>
      <c r="N27" s="88"/>
      <c r="O27" s="91" t="s">
        <v>994</v>
      </c>
      <c r="P27" s="94">
        <v>9975.4</v>
      </c>
      <c r="Q27" s="93">
        <v>10643</v>
      </c>
      <c r="R27" s="94">
        <v>9455.7000000000007</v>
      </c>
      <c r="S27" s="93">
        <v>10185</v>
      </c>
      <c r="T27" s="93">
        <v>10425</v>
      </c>
      <c r="U27" s="88"/>
      <c r="V27" s="91" t="s">
        <v>995</v>
      </c>
      <c r="W27" s="91">
        <v>732.7</v>
      </c>
      <c r="X27" s="95">
        <v>-97.8</v>
      </c>
      <c r="Y27" s="95">
        <v>-28.2</v>
      </c>
      <c r="Z27" s="95">
        <v>-128.19999999999999</v>
      </c>
      <c r="AA27" s="95">
        <v>-308.8</v>
      </c>
      <c r="AB27" s="88"/>
      <c r="AC27" s="91" t="s">
        <v>996</v>
      </c>
      <c r="AD27" s="91">
        <v>263.5</v>
      </c>
      <c r="AE27" s="91">
        <v>268.10000000000002</v>
      </c>
      <c r="AF27" s="91">
        <v>214.6</v>
      </c>
      <c r="AG27" s="91">
        <v>197.6</v>
      </c>
      <c r="AH27" s="91">
        <v>177.6</v>
      </c>
      <c r="AI27" s="88"/>
    </row>
    <row r="28" spans="1:35" ht="28" x14ac:dyDescent="0.15">
      <c r="A28" s="91" t="s">
        <v>967</v>
      </c>
      <c r="B28" s="94">
        <v>2583.8000000000002</v>
      </c>
      <c r="C28" s="94">
        <v>4709.2</v>
      </c>
      <c r="D28" s="94">
        <v>3449.1</v>
      </c>
      <c r="E28" s="91">
        <v>912.5</v>
      </c>
      <c r="F28" s="94">
        <v>1037.5999999999999</v>
      </c>
      <c r="G28" s="88"/>
      <c r="H28" s="91" t="s">
        <v>997</v>
      </c>
      <c r="I28" s="91"/>
      <c r="J28" s="91"/>
      <c r="K28" s="91">
        <v>55.3</v>
      </c>
      <c r="L28" s="91"/>
      <c r="M28" s="91"/>
      <c r="N28" s="88"/>
      <c r="O28" s="91" t="s">
        <v>998</v>
      </c>
      <c r="P28" s="94">
        <v>7358</v>
      </c>
      <c r="Q28" s="94">
        <v>7965.5</v>
      </c>
      <c r="R28" s="94">
        <v>7039.3</v>
      </c>
      <c r="S28" s="94">
        <v>7480.6</v>
      </c>
      <c r="T28" s="94">
        <v>7487.4</v>
      </c>
      <c r="U28" s="88"/>
      <c r="V28" s="91" t="s">
        <v>999</v>
      </c>
      <c r="W28" s="91">
        <v>166.7</v>
      </c>
      <c r="X28" s="91">
        <v>139.19999999999999</v>
      </c>
      <c r="Y28" s="91">
        <v>92.4</v>
      </c>
      <c r="Z28" s="91">
        <v>109.6</v>
      </c>
      <c r="AA28" s="91">
        <v>125.1</v>
      </c>
      <c r="AB28" s="88"/>
      <c r="AC28" s="91" t="s">
        <v>1000</v>
      </c>
      <c r="AD28" s="91">
        <v>224.3</v>
      </c>
      <c r="AE28" s="91">
        <v>206</v>
      </c>
      <c r="AF28" s="91">
        <v>176.7</v>
      </c>
      <c r="AG28" s="91">
        <v>157.4</v>
      </c>
      <c r="AH28" s="91">
        <v>136.69999999999999</v>
      </c>
      <c r="AI28" s="88"/>
    </row>
    <row r="29" spans="1:35" ht="28" x14ac:dyDescent="0.15">
      <c r="A29" s="91" t="s">
        <v>884</v>
      </c>
      <c r="B29" s="93">
        <v>50436</v>
      </c>
      <c r="C29" s="93">
        <v>53854</v>
      </c>
      <c r="D29" s="93">
        <v>52627</v>
      </c>
      <c r="E29" s="93">
        <v>47511</v>
      </c>
      <c r="F29" s="93">
        <v>32811</v>
      </c>
      <c r="G29" s="88"/>
      <c r="H29" s="91" t="s">
        <v>1001</v>
      </c>
      <c r="I29" s="91">
        <v>52</v>
      </c>
      <c r="J29" s="91">
        <v>55.6</v>
      </c>
      <c r="K29" s="91">
        <v>51.1</v>
      </c>
      <c r="L29" s="91">
        <v>50.2</v>
      </c>
      <c r="M29" s="91">
        <v>51.1</v>
      </c>
      <c r="N29" s="88"/>
      <c r="O29" s="91" t="s">
        <v>1002</v>
      </c>
      <c r="P29" s="94">
        <v>2617.4</v>
      </c>
      <c r="Q29" s="94">
        <v>2677.2</v>
      </c>
      <c r="R29" s="94">
        <v>2416.4</v>
      </c>
      <c r="S29" s="94">
        <v>2704.4</v>
      </c>
      <c r="T29" s="94">
        <v>2937.9</v>
      </c>
      <c r="U29" s="88"/>
      <c r="V29" s="91" t="s">
        <v>1003</v>
      </c>
      <c r="W29" s="94">
        <v>8031.3</v>
      </c>
      <c r="X29" s="94">
        <v>8687.2999999999993</v>
      </c>
      <c r="Y29" s="94">
        <v>6477.3</v>
      </c>
      <c r="Z29" s="94">
        <v>7823.6</v>
      </c>
      <c r="AA29" s="94">
        <v>7439.4</v>
      </c>
      <c r="AB29" s="88"/>
      <c r="AC29" s="92" t="s">
        <v>1004</v>
      </c>
      <c r="AD29" s="104"/>
      <c r="AE29" s="104"/>
      <c r="AF29" s="104"/>
      <c r="AG29" s="104"/>
      <c r="AH29" s="104"/>
      <c r="AI29" s="88"/>
    </row>
    <row r="30" spans="1:35" ht="28" x14ac:dyDescent="0.15">
      <c r="A30" s="91" t="s">
        <v>1005</v>
      </c>
      <c r="B30" s="93">
        <v>35904</v>
      </c>
      <c r="C30" s="93">
        <v>35623</v>
      </c>
      <c r="D30" s="93">
        <v>37440</v>
      </c>
      <c r="E30" s="93">
        <v>34177</v>
      </c>
      <c r="F30" s="93">
        <v>31075</v>
      </c>
      <c r="G30" s="88"/>
      <c r="H30" s="91" t="s">
        <v>1006</v>
      </c>
      <c r="I30" s="91">
        <v>673.4</v>
      </c>
      <c r="J30" s="91">
        <v>511.3</v>
      </c>
      <c r="K30" s="91">
        <v>632.70000000000005</v>
      </c>
      <c r="L30" s="91">
        <v>361</v>
      </c>
      <c r="M30" s="91">
        <v>492.1</v>
      </c>
      <c r="N30" s="88"/>
      <c r="O30" s="96" t="s">
        <v>970</v>
      </c>
      <c r="P30" s="97">
        <v>13207</v>
      </c>
      <c r="Q30" s="97">
        <v>12580</v>
      </c>
      <c r="R30" s="98">
        <v>9752.1</v>
      </c>
      <c r="S30" s="97">
        <v>11179</v>
      </c>
      <c r="T30" s="97">
        <v>10833</v>
      </c>
      <c r="U30" s="88"/>
      <c r="V30" s="91" t="s">
        <v>1007</v>
      </c>
      <c r="W30" s="95">
        <v>-644.6</v>
      </c>
      <c r="X30" s="91">
        <v>454.2</v>
      </c>
      <c r="Y30" s="95">
        <v>-212.1</v>
      </c>
      <c r="Z30" s="91">
        <v>298.5</v>
      </c>
      <c r="AA30" s="95">
        <v>-472.7</v>
      </c>
      <c r="AB30" s="88"/>
      <c r="AC30" s="91" t="s">
        <v>1008</v>
      </c>
      <c r="AD30" s="99">
        <v>2.8000000000000001E-2</v>
      </c>
      <c r="AE30" s="99">
        <v>3.5000000000000003E-2</v>
      </c>
      <c r="AF30" s="99">
        <v>2.9000000000000001E-2</v>
      </c>
      <c r="AG30" s="99">
        <v>3.7999999999999999E-2</v>
      </c>
      <c r="AH30" s="99">
        <v>0.03</v>
      </c>
      <c r="AI30" s="88"/>
    </row>
    <row r="31" spans="1:35" ht="28" x14ac:dyDescent="0.15">
      <c r="A31" s="91" t="s">
        <v>1009</v>
      </c>
      <c r="B31" s="100">
        <v>-6003.4</v>
      </c>
      <c r="C31" s="100">
        <v>-4601</v>
      </c>
      <c r="D31" s="100">
        <v>-7824.9</v>
      </c>
      <c r="E31" s="100">
        <v>-8210.2999999999993</v>
      </c>
      <c r="F31" s="100">
        <v>-6258.4</v>
      </c>
      <c r="G31" s="88"/>
      <c r="H31" s="96" t="s">
        <v>1010</v>
      </c>
      <c r="I31" s="98">
        <v>5424.2</v>
      </c>
      <c r="J31" s="98">
        <v>7148.5</v>
      </c>
      <c r="K31" s="98">
        <v>6243.2</v>
      </c>
      <c r="L31" s="98">
        <v>3557.9</v>
      </c>
      <c r="M31" s="98">
        <v>4053.2</v>
      </c>
      <c r="N31" s="88"/>
      <c r="O31" s="91" t="s">
        <v>1011</v>
      </c>
      <c r="P31" s="94">
        <v>2862.6</v>
      </c>
      <c r="Q31" s="94">
        <v>2707.5</v>
      </c>
      <c r="R31" s="94">
        <v>2545.6</v>
      </c>
      <c r="S31" s="94">
        <v>2229.4</v>
      </c>
      <c r="T31" s="94">
        <v>2200.1999999999998</v>
      </c>
      <c r="U31" s="88"/>
      <c r="V31" s="91" t="s">
        <v>1012</v>
      </c>
      <c r="W31" s="95">
        <v>-264.10000000000002</v>
      </c>
      <c r="X31" s="91">
        <v>309.89999999999998</v>
      </c>
      <c r="Y31" s="95">
        <v>-6.8</v>
      </c>
      <c r="Z31" s="91">
        <v>27</v>
      </c>
      <c r="AA31" s="95">
        <v>-479.4</v>
      </c>
      <c r="AB31" s="88"/>
      <c r="AC31" s="91" t="s">
        <v>1013</v>
      </c>
      <c r="AD31" s="99">
        <v>3.2000000000000001E-2</v>
      </c>
      <c r="AE31" s="99">
        <v>3.2000000000000001E-2</v>
      </c>
      <c r="AF31" s="99">
        <v>3.2000000000000001E-2</v>
      </c>
      <c r="AG31" s="99">
        <v>3.5000000000000003E-2</v>
      </c>
      <c r="AH31" s="99">
        <v>3.5000000000000003E-2</v>
      </c>
      <c r="AI31" s="88"/>
    </row>
    <row r="32" spans="1:35" ht="28" x14ac:dyDescent="0.15">
      <c r="A32" s="92" t="s">
        <v>1014</v>
      </c>
      <c r="B32" s="104"/>
      <c r="C32" s="104"/>
      <c r="D32" s="104"/>
      <c r="E32" s="104"/>
      <c r="F32" s="104"/>
      <c r="G32" s="88"/>
      <c r="H32" s="92" t="s">
        <v>1015</v>
      </c>
      <c r="I32" s="104"/>
      <c r="J32" s="104"/>
      <c r="K32" s="104"/>
      <c r="L32" s="104"/>
      <c r="M32" s="104"/>
      <c r="N32" s="88"/>
      <c r="O32" s="91" t="s">
        <v>1016</v>
      </c>
      <c r="P32" s="94">
        <v>2492.1999999999998</v>
      </c>
      <c r="Q32" s="94">
        <v>2377.8000000000002</v>
      </c>
      <c r="R32" s="94">
        <v>2245</v>
      </c>
      <c r="S32" s="94">
        <v>1966.9</v>
      </c>
      <c r="T32" s="94">
        <v>1985.4</v>
      </c>
      <c r="U32" s="88"/>
      <c r="V32" s="91" t="s">
        <v>1017</v>
      </c>
      <c r="W32" s="91">
        <v>5.6</v>
      </c>
      <c r="X32" s="95">
        <v>-62.2</v>
      </c>
      <c r="Y32" s="95">
        <v>-68.599999999999994</v>
      </c>
      <c r="Z32" s="91">
        <v>128.80000000000001</v>
      </c>
      <c r="AA32" s="95">
        <v>-1.9</v>
      </c>
      <c r="AB32" s="88"/>
      <c r="AC32" s="92" t="s">
        <v>63</v>
      </c>
      <c r="AD32" s="104"/>
      <c r="AE32" s="104"/>
      <c r="AF32" s="104"/>
      <c r="AG32" s="104"/>
      <c r="AH32" s="104"/>
      <c r="AI32" s="88"/>
    </row>
    <row r="33" spans="1:35" ht="28" x14ac:dyDescent="0.15">
      <c r="A33" s="91" t="s">
        <v>1018</v>
      </c>
      <c r="B33" s="94">
        <v>7386.7</v>
      </c>
      <c r="C33" s="94">
        <v>9141.5</v>
      </c>
      <c r="D33" s="94">
        <v>6265.2</v>
      </c>
      <c r="E33" s="94">
        <v>8122.1</v>
      </c>
      <c r="F33" s="94">
        <v>6966.7</v>
      </c>
      <c r="G33" s="88"/>
      <c r="H33" s="91" t="s">
        <v>1019</v>
      </c>
      <c r="I33" s="91"/>
      <c r="J33" s="91"/>
      <c r="K33" s="91"/>
      <c r="L33" s="91"/>
      <c r="M33" s="91">
        <v>0</v>
      </c>
      <c r="N33" s="88"/>
      <c r="O33" s="91" t="s">
        <v>1020</v>
      </c>
      <c r="P33" s="91">
        <v>370.4</v>
      </c>
      <c r="Q33" s="91">
        <v>329.7</v>
      </c>
      <c r="R33" s="91">
        <v>300.60000000000002</v>
      </c>
      <c r="S33" s="91">
        <v>262.5</v>
      </c>
      <c r="T33" s="91">
        <v>214.8</v>
      </c>
      <c r="U33" s="88"/>
      <c r="V33" s="91" t="s">
        <v>1021</v>
      </c>
      <c r="W33" s="91">
        <v>31.3</v>
      </c>
      <c r="X33" s="91">
        <v>225</v>
      </c>
      <c r="Y33" s="95">
        <v>-137.5</v>
      </c>
      <c r="Z33" s="95">
        <v>-26.8</v>
      </c>
      <c r="AA33" s="91">
        <v>129.4</v>
      </c>
      <c r="AB33" s="88"/>
      <c r="AC33" s="91" t="s">
        <v>1022</v>
      </c>
      <c r="AD33" s="99">
        <v>2.1999999999999999E-2</v>
      </c>
      <c r="AE33" s="99">
        <v>0.02</v>
      </c>
      <c r="AF33" s="99">
        <v>2.4E-2</v>
      </c>
      <c r="AG33" s="99">
        <v>2.4E-2</v>
      </c>
      <c r="AH33" s="99">
        <v>2.4E-2</v>
      </c>
      <c r="AI33" s="88"/>
    </row>
    <row r="34" spans="1:35" ht="28" x14ac:dyDescent="0.15">
      <c r="A34" s="91" t="s">
        <v>982</v>
      </c>
      <c r="B34" s="94">
        <v>1870.6</v>
      </c>
      <c r="C34" s="94">
        <v>1868.1</v>
      </c>
      <c r="D34" s="94">
        <v>1751.4</v>
      </c>
      <c r="E34" s="94">
        <v>1617.9</v>
      </c>
      <c r="F34" s="94">
        <v>1482</v>
      </c>
      <c r="G34" s="88"/>
      <c r="H34" s="91" t="s">
        <v>1023</v>
      </c>
      <c r="I34" s="91"/>
      <c r="J34" s="91"/>
      <c r="K34" s="91"/>
      <c r="L34" s="91"/>
      <c r="M34" s="91">
        <v>0</v>
      </c>
      <c r="N34" s="88"/>
      <c r="O34" s="91" t="s">
        <v>1024</v>
      </c>
      <c r="P34" s="95">
        <v>-0.2</v>
      </c>
      <c r="Q34" s="95">
        <v>-0.3</v>
      </c>
      <c r="R34" s="91"/>
      <c r="S34" s="91"/>
      <c r="T34" s="91"/>
      <c r="U34" s="88"/>
      <c r="V34" s="91" t="s">
        <v>1025</v>
      </c>
      <c r="W34" s="91">
        <v>129.30000000000001</v>
      </c>
      <c r="X34" s="91">
        <v>284</v>
      </c>
      <c r="Y34" s="91">
        <v>44.4</v>
      </c>
      <c r="Z34" s="91"/>
      <c r="AA34" s="91"/>
      <c r="AB34" s="88"/>
      <c r="AC34" s="91" t="s">
        <v>1026</v>
      </c>
      <c r="AD34" s="99">
        <v>2.1999999999999999E-2</v>
      </c>
      <c r="AE34" s="99">
        <v>2.1999999999999999E-2</v>
      </c>
      <c r="AF34" s="99">
        <v>2.4E-2</v>
      </c>
      <c r="AG34" s="99">
        <v>2.5000000000000001E-2</v>
      </c>
      <c r="AH34" s="99">
        <v>2.7E-2</v>
      </c>
      <c r="AI34" s="88"/>
    </row>
    <row r="35" spans="1:35" ht="28" x14ac:dyDescent="0.15">
      <c r="A35" s="91" t="s">
        <v>1027</v>
      </c>
      <c r="B35" s="94">
        <v>1860.3</v>
      </c>
      <c r="C35" s="94">
        <v>1933.8</v>
      </c>
      <c r="D35" s="94">
        <v>1613.4</v>
      </c>
      <c r="E35" s="94">
        <v>2242.5</v>
      </c>
      <c r="F35" s="94">
        <v>2581.3000000000002</v>
      </c>
      <c r="G35" s="88"/>
      <c r="H35" s="91" t="s">
        <v>1028</v>
      </c>
      <c r="I35" s="94">
        <v>1064.5</v>
      </c>
      <c r="J35" s="94">
        <v>1201.2</v>
      </c>
      <c r="K35" s="94">
        <v>1297.2</v>
      </c>
      <c r="L35" s="94">
        <v>1270.3</v>
      </c>
      <c r="M35" s="94">
        <v>1202.8</v>
      </c>
      <c r="N35" s="88"/>
      <c r="O35" s="91" t="s">
        <v>1029</v>
      </c>
      <c r="P35" s="93">
        <v>12838</v>
      </c>
      <c r="Q35" s="93">
        <v>13350</v>
      </c>
      <c r="R35" s="93">
        <v>12001</v>
      </c>
      <c r="S35" s="93">
        <v>12414</v>
      </c>
      <c r="T35" s="93">
        <v>12626</v>
      </c>
      <c r="U35" s="88"/>
      <c r="V35" s="91" t="s">
        <v>1030</v>
      </c>
      <c r="W35" s="95">
        <v>-546.70000000000005</v>
      </c>
      <c r="X35" s="95">
        <v>-302.5</v>
      </c>
      <c r="Y35" s="95">
        <v>-43.6</v>
      </c>
      <c r="Z35" s="91">
        <v>173.4</v>
      </c>
      <c r="AA35" s="95">
        <v>-33.4</v>
      </c>
      <c r="AB35" s="88"/>
      <c r="AC35" s="91" t="s">
        <v>1031</v>
      </c>
      <c r="AD35" s="99">
        <v>2.1999999999999999E-2</v>
      </c>
      <c r="AE35" s="99">
        <v>0.02</v>
      </c>
      <c r="AF35" s="99">
        <v>2.4E-2</v>
      </c>
      <c r="AG35" s="99">
        <v>2.4E-2</v>
      </c>
      <c r="AH35" s="99">
        <v>2.4E-2</v>
      </c>
      <c r="AI35" s="88"/>
    </row>
    <row r="36" spans="1:35" ht="28" x14ac:dyDescent="0.15">
      <c r="A36" s="91" t="s">
        <v>1032</v>
      </c>
      <c r="B36" s="100">
        <v>-2125.4</v>
      </c>
      <c r="C36" s="94">
        <v>1260.0999999999999</v>
      </c>
      <c r="D36" s="94">
        <v>2550.6</v>
      </c>
      <c r="E36" s="91">
        <v>32.5</v>
      </c>
      <c r="F36" s="100">
        <v>-1597.8</v>
      </c>
      <c r="G36" s="88"/>
      <c r="H36" s="91" t="s">
        <v>1033</v>
      </c>
      <c r="I36" s="91"/>
      <c r="J36" s="91"/>
      <c r="K36" s="91"/>
      <c r="L36" s="91">
        <v>200.7</v>
      </c>
      <c r="M36" s="91">
        <v>3.8</v>
      </c>
      <c r="N36" s="88"/>
      <c r="O36" s="92" t="s">
        <v>1034</v>
      </c>
      <c r="P36" s="104"/>
      <c r="Q36" s="104"/>
      <c r="R36" s="104"/>
      <c r="S36" s="104"/>
      <c r="T36" s="104"/>
      <c r="U36" s="88"/>
      <c r="V36" s="91" t="s">
        <v>1035</v>
      </c>
      <c r="W36" s="91"/>
      <c r="X36" s="91"/>
      <c r="Y36" s="91"/>
      <c r="Z36" s="95">
        <v>-3.9</v>
      </c>
      <c r="AA36" s="95">
        <v>-87.4</v>
      </c>
      <c r="AB36" s="88"/>
      <c r="AC36" s="91" t="s">
        <v>1036</v>
      </c>
      <c r="AD36" s="99">
        <v>2.1999999999999999E-2</v>
      </c>
      <c r="AE36" s="99">
        <v>2.1999999999999999E-2</v>
      </c>
      <c r="AF36" s="99">
        <v>2.4E-2</v>
      </c>
      <c r="AG36" s="99">
        <v>2.5000000000000001E-2</v>
      </c>
      <c r="AH36" s="99">
        <v>2.7E-2</v>
      </c>
      <c r="AI36" s="88"/>
    </row>
    <row r="37" spans="1:35" ht="28" x14ac:dyDescent="0.15">
      <c r="A37" s="91" t="s">
        <v>1037</v>
      </c>
      <c r="B37" s="94">
        <v>1319.3</v>
      </c>
      <c r="C37" s="94">
        <v>3182.9</v>
      </c>
      <c r="D37" s="91">
        <v>871.5</v>
      </c>
      <c r="E37" s="94">
        <v>2146.5</v>
      </c>
      <c r="F37" s="91">
        <v>969.1</v>
      </c>
      <c r="G37" s="88"/>
      <c r="H37" s="91" t="s">
        <v>1038</v>
      </c>
      <c r="I37" s="93">
        <v>36339</v>
      </c>
      <c r="J37" s="93">
        <v>38273</v>
      </c>
      <c r="K37" s="93">
        <v>38786</v>
      </c>
      <c r="L37" s="93">
        <v>37421</v>
      </c>
      <c r="M37" s="93">
        <v>22843</v>
      </c>
      <c r="N37" s="88"/>
      <c r="O37" s="96" t="s">
        <v>975</v>
      </c>
      <c r="P37" s="97">
        <v>10345</v>
      </c>
      <c r="Q37" s="98">
        <v>9873</v>
      </c>
      <c r="R37" s="98">
        <v>7206.5</v>
      </c>
      <c r="S37" s="98">
        <v>8950</v>
      </c>
      <c r="T37" s="98">
        <v>8632.4</v>
      </c>
      <c r="U37" s="88"/>
      <c r="V37" s="96" t="s">
        <v>1018</v>
      </c>
      <c r="W37" s="98">
        <v>7386.7</v>
      </c>
      <c r="X37" s="98">
        <v>9141.5</v>
      </c>
      <c r="Y37" s="98">
        <v>6265.2</v>
      </c>
      <c r="Z37" s="98">
        <v>8122.1</v>
      </c>
      <c r="AA37" s="98">
        <v>6966.7</v>
      </c>
      <c r="AB37" s="88"/>
      <c r="AC37" s="92" t="s">
        <v>1039</v>
      </c>
      <c r="AD37" s="104"/>
      <c r="AE37" s="104"/>
      <c r="AF37" s="104"/>
      <c r="AG37" s="104"/>
      <c r="AH37" s="104"/>
      <c r="AI37" s="88"/>
    </row>
    <row r="38" spans="1:35" ht="28" x14ac:dyDescent="0.15">
      <c r="A38" s="92" t="s">
        <v>1040</v>
      </c>
      <c r="B38" s="104"/>
      <c r="C38" s="104"/>
      <c r="D38" s="104"/>
      <c r="E38" s="104"/>
      <c r="F38" s="104"/>
      <c r="G38" s="88"/>
      <c r="H38" s="91" t="s">
        <v>1041</v>
      </c>
      <c r="I38" s="93">
        <v>36339</v>
      </c>
      <c r="J38" s="93">
        <v>38273</v>
      </c>
      <c r="K38" s="93">
        <v>38786</v>
      </c>
      <c r="L38" s="93">
        <v>37421</v>
      </c>
      <c r="M38" s="93">
        <v>22843</v>
      </c>
      <c r="N38" s="88"/>
      <c r="O38" s="92" t="s">
        <v>1042</v>
      </c>
      <c r="P38" s="104"/>
      <c r="Q38" s="104"/>
      <c r="R38" s="104"/>
      <c r="S38" s="104"/>
      <c r="T38" s="104"/>
      <c r="U38" s="88"/>
      <c r="V38" s="92" t="s">
        <v>1043</v>
      </c>
      <c r="W38" s="104"/>
      <c r="X38" s="104"/>
      <c r="Y38" s="104"/>
      <c r="Z38" s="104"/>
      <c r="AA38" s="104"/>
      <c r="AB38" s="88"/>
      <c r="AC38" s="91" t="s">
        <v>1044</v>
      </c>
      <c r="AD38" s="91"/>
      <c r="AE38" s="91"/>
      <c r="AF38" s="91"/>
      <c r="AG38" s="91"/>
      <c r="AH38" s="91">
        <v>110.2</v>
      </c>
      <c r="AI38" s="88"/>
    </row>
    <row r="39" spans="1:35" ht="28" x14ac:dyDescent="0.15">
      <c r="A39" s="91" t="s">
        <v>1031</v>
      </c>
      <c r="B39" s="99">
        <v>2.1999999999999999E-2</v>
      </c>
      <c r="C39" s="99">
        <v>0.02</v>
      </c>
      <c r="D39" s="99">
        <v>2.4E-2</v>
      </c>
      <c r="E39" s="99">
        <v>2.4E-2</v>
      </c>
      <c r="F39" s="99">
        <v>2.4E-2</v>
      </c>
      <c r="G39" s="88"/>
      <c r="H39" s="91" t="s">
        <v>1045</v>
      </c>
      <c r="I39" s="93">
        <v>53603</v>
      </c>
      <c r="J39" s="93">
        <v>55469</v>
      </c>
      <c r="K39" s="93">
        <v>55304</v>
      </c>
      <c r="L39" s="93">
        <v>52312</v>
      </c>
      <c r="M39" s="93">
        <v>37194</v>
      </c>
      <c r="N39" s="88"/>
      <c r="O39" s="91" t="s">
        <v>1046</v>
      </c>
      <c r="P39" s="100">
        <v>-1029</v>
      </c>
      <c r="Q39" s="100">
        <v>-1213.8</v>
      </c>
      <c r="R39" s="100">
        <v>-1197.0999999999999</v>
      </c>
      <c r="S39" s="100">
        <v>-1036.9000000000001</v>
      </c>
      <c r="T39" s="95">
        <v>-982.2</v>
      </c>
      <c r="U39" s="88"/>
      <c r="V39" s="91" t="s">
        <v>1027</v>
      </c>
      <c r="W39" s="94">
        <v>1860.3</v>
      </c>
      <c r="X39" s="94">
        <v>1933.8</v>
      </c>
      <c r="Y39" s="94">
        <v>1613.4</v>
      </c>
      <c r="Z39" s="94">
        <v>2242.5</v>
      </c>
      <c r="AA39" s="94">
        <v>2581.3000000000002</v>
      </c>
      <c r="AB39" s="88"/>
      <c r="AC39" s="92" t="s">
        <v>1047</v>
      </c>
      <c r="AD39" s="104"/>
      <c r="AE39" s="104"/>
      <c r="AF39" s="104"/>
      <c r="AG39" s="104"/>
      <c r="AH39" s="104"/>
      <c r="AI39" s="88"/>
    </row>
    <row r="40" spans="1:35" ht="28" x14ac:dyDescent="0.15">
      <c r="A40" s="91" t="s">
        <v>1022</v>
      </c>
      <c r="B40" s="99">
        <v>2.1999999999999999E-2</v>
      </c>
      <c r="C40" s="99">
        <v>0.02</v>
      </c>
      <c r="D40" s="99">
        <v>2.4E-2</v>
      </c>
      <c r="E40" s="99">
        <v>2.4E-2</v>
      </c>
      <c r="F40" s="99">
        <v>2.4E-2</v>
      </c>
      <c r="G40" s="88"/>
      <c r="H40" s="91" t="s">
        <v>1048</v>
      </c>
      <c r="I40" s="93">
        <v>53603</v>
      </c>
      <c r="J40" s="93">
        <v>55469</v>
      </c>
      <c r="K40" s="93">
        <v>55304</v>
      </c>
      <c r="L40" s="93">
        <v>52312</v>
      </c>
      <c r="M40" s="93">
        <v>37194</v>
      </c>
      <c r="N40" s="88"/>
      <c r="O40" s="91" t="s">
        <v>1049</v>
      </c>
      <c r="P40" s="94">
        <v>1163</v>
      </c>
      <c r="Q40" s="94">
        <v>1176.8</v>
      </c>
      <c r="R40" s="94">
        <v>1200.0999999999999</v>
      </c>
      <c r="S40" s="94">
        <v>1084.9000000000001</v>
      </c>
      <c r="T40" s="91">
        <v>977.2</v>
      </c>
      <c r="U40" s="88"/>
      <c r="V40" s="91" t="s">
        <v>1050</v>
      </c>
      <c r="W40" s="94">
        <v>1860.3</v>
      </c>
      <c r="X40" s="94">
        <v>1933.8</v>
      </c>
      <c r="Y40" s="94">
        <v>1613.4</v>
      </c>
      <c r="Z40" s="94">
        <v>2242.5</v>
      </c>
      <c r="AA40" s="94">
        <v>2581.3000000000002</v>
      </c>
      <c r="AB40" s="88"/>
      <c r="AC40" s="91" t="s">
        <v>1051</v>
      </c>
      <c r="AD40" s="91">
        <v>8.43</v>
      </c>
      <c r="AE40" s="91">
        <v>8.68</v>
      </c>
      <c r="AF40" s="91">
        <v>8.3800000000000008</v>
      </c>
      <c r="AG40" s="91">
        <v>7.07</v>
      </c>
      <c r="AH40" s="91">
        <v>6.56</v>
      </c>
      <c r="AI40" s="88"/>
    </row>
    <row r="41" spans="1:35" ht="42" x14ac:dyDescent="0.15">
      <c r="A41" s="91" t="s">
        <v>1052</v>
      </c>
      <c r="B41" s="91">
        <v>8.33</v>
      </c>
      <c r="C41" s="91">
        <v>10.039999999999999</v>
      </c>
      <c r="D41" s="91">
        <v>6.31</v>
      </c>
      <c r="E41" s="91">
        <v>7.99</v>
      </c>
      <c r="F41" s="91">
        <v>7.64</v>
      </c>
      <c r="G41" s="88"/>
      <c r="H41" s="91" t="s">
        <v>1053</v>
      </c>
      <c r="I41" s="93">
        <v>38113</v>
      </c>
      <c r="J41" s="93">
        <v>38437</v>
      </c>
      <c r="K41" s="93">
        <v>37933</v>
      </c>
      <c r="L41" s="93">
        <v>35636</v>
      </c>
      <c r="M41" s="93">
        <v>33762</v>
      </c>
      <c r="N41" s="88"/>
      <c r="O41" s="91" t="s">
        <v>1054</v>
      </c>
      <c r="P41" s="91">
        <v>44</v>
      </c>
      <c r="Q41" s="91">
        <v>9</v>
      </c>
      <c r="R41" s="91">
        <v>18</v>
      </c>
      <c r="S41" s="91">
        <v>37</v>
      </c>
      <c r="T41" s="91">
        <v>4</v>
      </c>
      <c r="U41" s="88"/>
      <c r="V41" s="91" t="s">
        <v>1055</v>
      </c>
      <c r="W41" s="94">
        <v>1899.2</v>
      </c>
      <c r="X41" s="94">
        <v>2040</v>
      </c>
      <c r="Y41" s="94">
        <v>1640.8</v>
      </c>
      <c r="Z41" s="94">
        <v>2393.6999999999998</v>
      </c>
      <c r="AA41" s="94">
        <v>2741.7</v>
      </c>
      <c r="AB41" s="88"/>
      <c r="AC41" s="91" t="s">
        <v>1056</v>
      </c>
      <c r="AD41" s="91">
        <v>7.85</v>
      </c>
      <c r="AE41" s="91">
        <v>7.38</v>
      </c>
      <c r="AF41" s="91">
        <v>6.44</v>
      </c>
      <c r="AG41" s="91">
        <v>5.68</v>
      </c>
      <c r="AH41" s="91">
        <v>4.9400000000000004</v>
      </c>
      <c r="AI41" s="88"/>
    </row>
    <row r="42" spans="1:35" ht="28" x14ac:dyDescent="0.15">
      <c r="A42" s="91" t="s">
        <v>1057</v>
      </c>
      <c r="B42" s="91">
        <v>741.3</v>
      </c>
      <c r="C42" s="91">
        <v>751.8</v>
      </c>
      <c r="D42" s="91">
        <v>750.1</v>
      </c>
      <c r="E42" s="91">
        <v>764.9</v>
      </c>
      <c r="F42" s="91">
        <v>785.6</v>
      </c>
      <c r="G42" s="88"/>
      <c r="H42" s="91" t="s">
        <v>1058</v>
      </c>
      <c r="I42" s="94">
        <v>6686.3</v>
      </c>
      <c r="J42" s="94">
        <v>6487.6</v>
      </c>
      <c r="K42" s="94">
        <v>6349.1</v>
      </c>
      <c r="L42" s="94">
        <v>6026.4</v>
      </c>
      <c r="M42" s="94">
        <v>5521.4</v>
      </c>
      <c r="N42" s="88"/>
      <c r="O42" s="91" t="s">
        <v>1059</v>
      </c>
      <c r="P42" s="94">
        <v>1207</v>
      </c>
      <c r="Q42" s="94">
        <v>1185.8</v>
      </c>
      <c r="R42" s="94">
        <v>1218.0999999999999</v>
      </c>
      <c r="S42" s="94">
        <v>1121.9000000000001</v>
      </c>
      <c r="T42" s="91">
        <v>981.2</v>
      </c>
      <c r="U42" s="88"/>
      <c r="V42" s="91" t="s">
        <v>1060</v>
      </c>
      <c r="W42" s="91">
        <v>38.9</v>
      </c>
      <c r="X42" s="91">
        <v>106.2</v>
      </c>
      <c r="Y42" s="91">
        <v>27.4</v>
      </c>
      <c r="Z42" s="91">
        <v>151.19999999999999</v>
      </c>
      <c r="AA42" s="91">
        <v>160.4</v>
      </c>
      <c r="AB42" s="88"/>
      <c r="AC42" s="92" t="s">
        <v>1061</v>
      </c>
      <c r="AD42" s="104"/>
      <c r="AE42" s="104"/>
      <c r="AF42" s="104"/>
      <c r="AG42" s="104"/>
      <c r="AH42" s="104"/>
      <c r="AI42" s="88"/>
    </row>
    <row r="43" spans="1:35" ht="14" x14ac:dyDescent="0.15">
      <c r="A43" s="92" t="s">
        <v>1062</v>
      </c>
      <c r="B43" s="104"/>
      <c r="C43" s="104"/>
      <c r="D43" s="104"/>
      <c r="E43" s="104"/>
      <c r="F43" s="104"/>
      <c r="G43" s="88"/>
      <c r="H43" s="91" t="s">
        <v>1063</v>
      </c>
      <c r="I43" s="93">
        <v>31426</v>
      </c>
      <c r="J43" s="93">
        <v>31949</v>
      </c>
      <c r="K43" s="93">
        <v>31583</v>
      </c>
      <c r="L43" s="93">
        <v>29610</v>
      </c>
      <c r="M43" s="93">
        <v>28241</v>
      </c>
      <c r="N43" s="88"/>
      <c r="O43" s="91" t="s">
        <v>1064</v>
      </c>
      <c r="P43" s="94">
        <v>1216.5</v>
      </c>
      <c r="Q43" s="94">
        <v>1192.5999999999999</v>
      </c>
      <c r="R43" s="94">
        <v>1224.0999999999999</v>
      </c>
      <c r="S43" s="94">
        <v>1129.3</v>
      </c>
      <c r="T43" s="91">
        <v>986.8</v>
      </c>
      <c r="U43" s="88"/>
      <c r="V43" s="91" t="s">
        <v>1065</v>
      </c>
      <c r="W43" s="94">
        <v>1899.2</v>
      </c>
      <c r="X43" s="94">
        <v>2040</v>
      </c>
      <c r="Y43" s="94">
        <v>1640.8</v>
      </c>
      <c r="Z43" s="94">
        <v>2393.6999999999998</v>
      </c>
      <c r="AA43" s="94">
        <v>2741.7</v>
      </c>
      <c r="AB43" s="88"/>
      <c r="AC43" s="91" t="s">
        <v>1066</v>
      </c>
      <c r="AD43" s="91">
        <v>35.6</v>
      </c>
      <c r="AE43" s="91">
        <v>28.38</v>
      </c>
      <c r="AF43" s="91">
        <v>34.81</v>
      </c>
      <c r="AG43" s="91">
        <v>26.39</v>
      </c>
      <c r="AH43" s="91">
        <v>33.020000000000003</v>
      </c>
      <c r="AI43" s="88"/>
    </row>
    <row r="44" spans="1:35" ht="28" x14ac:dyDescent="0.15">
      <c r="A44" s="91" t="s">
        <v>1067</v>
      </c>
      <c r="B44" s="94">
        <v>7485.3</v>
      </c>
      <c r="C44" s="91"/>
      <c r="D44" s="91"/>
      <c r="E44" s="91"/>
      <c r="F44" s="91"/>
      <c r="G44" s="88"/>
      <c r="H44" s="91" t="s">
        <v>1068</v>
      </c>
      <c r="I44" s="94">
        <v>2498.6</v>
      </c>
      <c r="J44" s="94">
        <v>3032</v>
      </c>
      <c r="K44" s="94">
        <v>3119</v>
      </c>
      <c r="L44" s="94">
        <v>2994.5</v>
      </c>
      <c r="M44" s="94">
        <v>2942.6</v>
      </c>
      <c r="N44" s="88"/>
      <c r="O44" s="91" t="s">
        <v>1069</v>
      </c>
      <c r="P44" s="91">
        <v>9.5</v>
      </c>
      <c r="Q44" s="91">
        <v>6.8</v>
      </c>
      <c r="R44" s="91">
        <v>6</v>
      </c>
      <c r="S44" s="91">
        <v>7.4</v>
      </c>
      <c r="T44" s="91">
        <v>5.6</v>
      </c>
      <c r="U44" s="88"/>
      <c r="V44" s="91" t="s">
        <v>1070</v>
      </c>
      <c r="W44" s="95">
        <v>-361.1</v>
      </c>
      <c r="X44" s="95">
        <v>-178</v>
      </c>
      <c r="Y44" s="91">
        <v>10.199999999999999</v>
      </c>
      <c r="Z44" s="95">
        <v>-200.1</v>
      </c>
      <c r="AA44" s="91">
        <v>429.1</v>
      </c>
      <c r="AB44" s="88"/>
      <c r="AC44" s="91" t="s">
        <v>1071</v>
      </c>
      <c r="AD44" s="91">
        <v>31.25</v>
      </c>
      <c r="AE44" s="91">
        <v>31.2</v>
      </c>
      <c r="AF44" s="91">
        <v>31.02</v>
      </c>
      <c r="AG44" s="91">
        <v>28.81</v>
      </c>
      <c r="AH44" s="91">
        <v>28.42</v>
      </c>
      <c r="AI44" s="88"/>
    </row>
    <row r="45" spans="1:35" ht="14" x14ac:dyDescent="0.15">
      <c r="A45" s="91" t="s">
        <v>1072</v>
      </c>
      <c r="B45" s="91">
        <v>10.1</v>
      </c>
      <c r="C45" s="91">
        <v>9.2799999999999994</v>
      </c>
      <c r="D45" s="91"/>
      <c r="E45" s="91"/>
      <c r="F45" s="91"/>
      <c r="G45" s="88"/>
      <c r="H45" s="91" t="s">
        <v>1073</v>
      </c>
      <c r="I45" s="93">
        <v>12566</v>
      </c>
      <c r="J45" s="93">
        <v>13552</v>
      </c>
      <c r="K45" s="93">
        <v>13828</v>
      </c>
      <c r="L45" s="93">
        <v>13261</v>
      </c>
      <c r="M45" s="91"/>
      <c r="N45" s="88"/>
      <c r="O45" s="91" t="s">
        <v>1074</v>
      </c>
      <c r="P45" s="91">
        <v>134</v>
      </c>
      <c r="Q45" s="95">
        <v>-37</v>
      </c>
      <c r="R45" s="91">
        <v>3</v>
      </c>
      <c r="S45" s="91">
        <v>48</v>
      </c>
      <c r="T45" s="95">
        <v>-5</v>
      </c>
      <c r="U45" s="88"/>
      <c r="V45" s="91" t="s">
        <v>1075</v>
      </c>
      <c r="W45" s="91">
        <v>807</v>
      </c>
      <c r="X45" s="91">
        <v>374.2</v>
      </c>
      <c r="Y45" s="91">
        <v>66.099999999999994</v>
      </c>
      <c r="Z45" s="91">
        <v>540.9</v>
      </c>
      <c r="AA45" s="91">
        <v>101.7</v>
      </c>
      <c r="AB45" s="88"/>
      <c r="AC45" s="92" t="s">
        <v>1076</v>
      </c>
      <c r="AD45" s="104"/>
      <c r="AE45" s="104"/>
      <c r="AF45" s="104"/>
      <c r="AG45" s="104"/>
      <c r="AH45" s="104"/>
      <c r="AI45" s="88"/>
    </row>
    <row r="46" spans="1:35" ht="28" x14ac:dyDescent="0.15">
      <c r="A46" s="91" t="s">
        <v>1077</v>
      </c>
      <c r="B46" s="99">
        <v>0.44800000000000001</v>
      </c>
      <c r="C46" s="99">
        <v>0.434</v>
      </c>
      <c r="D46" s="91"/>
      <c r="E46" s="91"/>
      <c r="F46" s="91"/>
      <c r="G46" s="88"/>
      <c r="H46" s="91" t="s">
        <v>1078</v>
      </c>
      <c r="I46" s="93">
        <v>12566</v>
      </c>
      <c r="J46" s="93">
        <v>13552</v>
      </c>
      <c r="K46" s="93">
        <v>13828</v>
      </c>
      <c r="L46" s="93">
        <v>13261</v>
      </c>
      <c r="M46" s="91"/>
      <c r="N46" s="88"/>
      <c r="O46" s="91" t="s">
        <v>1079</v>
      </c>
      <c r="P46" s="91">
        <v>134</v>
      </c>
      <c r="Q46" s="95">
        <v>-37</v>
      </c>
      <c r="R46" s="91">
        <v>3</v>
      </c>
      <c r="S46" s="91">
        <v>48</v>
      </c>
      <c r="T46" s="95">
        <v>-5</v>
      </c>
      <c r="U46" s="88"/>
      <c r="V46" s="91" t="s">
        <v>1080</v>
      </c>
      <c r="W46" s="91">
        <v>445.9</v>
      </c>
      <c r="X46" s="91">
        <v>196.2</v>
      </c>
      <c r="Y46" s="91">
        <v>76.3</v>
      </c>
      <c r="Z46" s="91">
        <v>340.8</v>
      </c>
      <c r="AA46" s="91">
        <v>530.79999999999995</v>
      </c>
      <c r="AB46" s="88"/>
      <c r="AC46" s="91" t="s">
        <v>1081</v>
      </c>
      <c r="AD46" s="91">
        <v>24.27</v>
      </c>
      <c r="AE46" s="91">
        <v>21.41</v>
      </c>
      <c r="AF46" s="91">
        <v>24.83</v>
      </c>
      <c r="AG46" s="91">
        <v>19.559999999999999</v>
      </c>
      <c r="AH46" s="91">
        <v>18.649999999999999</v>
      </c>
      <c r="AI46" s="88"/>
    </row>
    <row r="47" spans="1:35" ht="28" x14ac:dyDescent="0.15">
      <c r="A47" s="91" t="s">
        <v>1082</v>
      </c>
      <c r="B47" s="94">
        <v>5500</v>
      </c>
      <c r="C47" s="94">
        <v>7100</v>
      </c>
      <c r="D47" s="94">
        <v>4624.3999999999996</v>
      </c>
      <c r="E47" s="91"/>
      <c r="F47" s="91"/>
      <c r="G47" s="88"/>
      <c r="H47" s="91" t="s">
        <v>1083</v>
      </c>
      <c r="I47" s="91">
        <v>426.5</v>
      </c>
      <c r="J47" s="91">
        <v>447.7</v>
      </c>
      <c r="K47" s="91">
        <v>425</v>
      </c>
      <c r="L47" s="91">
        <v>420.4</v>
      </c>
      <c r="M47" s="91">
        <v>488.6</v>
      </c>
      <c r="N47" s="88"/>
      <c r="O47" s="91" t="s">
        <v>1084</v>
      </c>
      <c r="P47" s="95">
        <v>-136.80000000000001</v>
      </c>
      <c r="Q47" s="95">
        <v>-75</v>
      </c>
      <c r="R47" s="95">
        <v>-290.7</v>
      </c>
      <c r="S47" s="95">
        <v>-87.2</v>
      </c>
      <c r="T47" s="95">
        <v>-33.700000000000003</v>
      </c>
      <c r="U47" s="88"/>
      <c r="V47" s="91" t="s">
        <v>1085</v>
      </c>
      <c r="W47" s="95">
        <v>-456.7</v>
      </c>
      <c r="X47" s="95">
        <v>-53.9</v>
      </c>
      <c r="Y47" s="91">
        <v>57.4</v>
      </c>
      <c r="Z47" s="95">
        <v>-628.5</v>
      </c>
      <c r="AA47" s="95">
        <v>-302.89999999999998</v>
      </c>
      <c r="AB47" s="88"/>
      <c r="AC47" s="91" t="s">
        <v>1086</v>
      </c>
      <c r="AD47" s="91">
        <v>21.71</v>
      </c>
      <c r="AE47" s="91">
        <v>20.73</v>
      </c>
      <c r="AF47" s="91">
        <v>19.920000000000002</v>
      </c>
      <c r="AG47" s="91">
        <v>18.670000000000002</v>
      </c>
      <c r="AH47" s="91">
        <v>17.72</v>
      </c>
      <c r="AI47" s="88"/>
    </row>
    <row r="48" spans="1:35" ht="28" x14ac:dyDescent="0.15">
      <c r="A48" s="92" t="s">
        <v>1087</v>
      </c>
      <c r="B48" s="104"/>
      <c r="C48" s="104"/>
      <c r="D48" s="104"/>
      <c r="E48" s="104"/>
      <c r="F48" s="104"/>
      <c r="G48" s="88"/>
      <c r="H48" s="91" t="s">
        <v>1088</v>
      </c>
      <c r="I48" s="93">
        <v>17264</v>
      </c>
      <c r="J48" s="93">
        <v>17196</v>
      </c>
      <c r="K48" s="93">
        <v>16518</v>
      </c>
      <c r="L48" s="93">
        <v>14891</v>
      </c>
      <c r="M48" s="93">
        <v>14351</v>
      </c>
      <c r="N48" s="88"/>
      <c r="O48" s="91" t="s">
        <v>1089</v>
      </c>
      <c r="P48" s="91">
        <v>113.2</v>
      </c>
      <c r="Q48" s="91">
        <v>177</v>
      </c>
      <c r="R48" s="91">
        <v>117.4</v>
      </c>
      <c r="S48" s="91">
        <v>153.80000000000001</v>
      </c>
      <c r="T48" s="91">
        <v>151.5</v>
      </c>
      <c r="U48" s="88"/>
      <c r="V48" s="96" t="s">
        <v>1090</v>
      </c>
      <c r="W48" s="101">
        <v>-2678.1</v>
      </c>
      <c r="X48" s="101">
        <v>-2165.6999999999998</v>
      </c>
      <c r="Y48" s="101">
        <v>-1545.8</v>
      </c>
      <c r="Z48" s="101">
        <v>-3071.1</v>
      </c>
      <c r="AA48" s="101">
        <v>-2455.1</v>
      </c>
      <c r="AB48" s="88"/>
      <c r="AC48" s="92" t="s">
        <v>1091</v>
      </c>
      <c r="AD48" s="104"/>
      <c r="AE48" s="104"/>
      <c r="AF48" s="104"/>
      <c r="AG48" s="104"/>
      <c r="AH48" s="104"/>
      <c r="AI48" s="88"/>
    </row>
    <row r="49" spans="1:35" ht="42" x14ac:dyDescent="0.15">
      <c r="A49" s="91" t="s">
        <v>1092</v>
      </c>
      <c r="B49" s="99">
        <v>0.56999999999999995</v>
      </c>
      <c r="C49" s="99">
        <v>0.54200000000000004</v>
      </c>
      <c r="D49" s="99">
        <v>0.50800000000000001</v>
      </c>
      <c r="E49" s="99">
        <v>0.52300000000000002</v>
      </c>
      <c r="F49" s="99">
        <v>0.51</v>
      </c>
      <c r="G49" s="88"/>
      <c r="H49" s="91" t="s">
        <v>1093</v>
      </c>
      <c r="I49" s="93">
        <v>17264</v>
      </c>
      <c r="J49" s="93">
        <v>17196</v>
      </c>
      <c r="K49" s="93">
        <v>16518</v>
      </c>
      <c r="L49" s="93">
        <v>14891</v>
      </c>
      <c r="M49" s="93">
        <v>14351</v>
      </c>
      <c r="N49" s="88"/>
      <c r="O49" s="91" t="s">
        <v>1094</v>
      </c>
      <c r="P49" s="91">
        <v>20.399999999999999</v>
      </c>
      <c r="Q49" s="95">
        <v>-14.3</v>
      </c>
      <c r="R49" s="91">
        <v>13.8</v>
      </c>
      <c r="S49" s="95">
        <v>-14.8</v>
      </c>
      <c r="T49" s="95">
        <v>-24.3</v>
      </c>
      <c r="U49" s="88"/>
      <c r="V49" s="92" t="s">
        <v>1095</v>
      </c>
      <c r="W49" s="104"/>
      <c r="X49" s="104"/>
      <c r="Y49" s="104"/>
      <c r="Z49" s="104"/>
      <c r="AA49" s="104"/>
      <c r="AB49" s="88"/>
      <c r="AC49" s="91" t="s">
        <v>1096</v>
      </c>
      <c r="AD49" s="91">
        <v>31.62</v>
      </c>
      <c r="AE49" s="91">
        <v>26.71</v>
      </c>
      <c r="AF49" s="91">
        <v>34.03</v>
      </c>
      <c r="AG49" s="91">
        <v>24.74</v>
      </c>
      <c r="AH49" s="91">
        <v>23.25</v>
      </c>
      <c r="AI49" s="88"/>
    </row>
    <row r="50" spans="1:35" ht="42" x14ac:dyDescent="0.15">
      <c r="A50" s="91" t="s">
        <v>1097</v>
      </c>
      <c r="B50" s="99">
        <v>0.52700000000000002</v>
      </c>
      <c r="C50" s="99">
        <v>0.50600000000000001</v>
      </c>
      <c r="D50" s="99">
        <v>0.46600000000000003</v>
      </c>
      <c r="E50" s="99">
        <v>0.495</v>
      </c>
      <c r="F50" s="99">
        <v>0.47599999999999998</v>
      </c>
      <c r="G50" s="88"/>
      <c r="H50" s="91" t="s">
        <v>1098</v>
      </c>
      <c r="I50" s="94">
        <v>3842.9</v>
      </c>
      <c r="J50" s="94">
        <v>3654.5</v>
      </c>
      <c r="K50" s="94">
        <v>2836.2</v>
      </c>
      <c r="L50" s="94">
        <v>2383.3000000000002</v>
      </c>
      <c r="M50" s="94">
        <v>2377.1999999999998</v>
      </c>
      <c r="N50" s="88"/>
      <c r="O50" s="91" t="s">
        <v>1099</v>
      </c>
      <c r="P50" s="94">
        <v>9312.6</v>
      </c>
      <c r="Q50" s="94">
        <v>8746.9</v>
      </c>
      <c r="R50" s="94">
        <v>5849.9</v>
      </c>
      <c r="S50" s="94">
        <v>7964.9</v>
      </c>
      <c r="T50" s="94">
        <v>7743.7</v>
      </c>
      <c r="U50" s="88"/>
      <c r="V50" s="91" t="s">
        <v>1100</v>
      </c>
      <c r="W50" s="94">
        <v>4168.2</v>
      </c>
      <c r="X50" s="94">
        <v>3918.6</v>
      </c>
      <c r="Y50" s="94">
        <v>3752.9</v>
      </c>
      <c r="Z50" s="94">
        <v>3581.9</v>
      </c>
      <c r="AA50" s="94">
        <v>3255.9</v>
      </c>
      <c r="AB50" s="88"/>
      <c r="AC50" s="91" t="s">
        <v>1101</v>
      </c>
      <c r="AD50" s="91">
        <v>27.83</v>
      </c>
      <c r="AE50" s="91">
        <v>26.28</v>
      </c>
      <c r="AF50" s="91">
        <v>25.54</v>
      </c>
      <c r="AG50" s="91">
        <v>23.79</v>
      </c>
      <c r="AH50" s="91">
        <v>22.83</v>
      </c>
      <c r="AI50" s="88"/>
    </row>
    <row r="51" spans="1:35" ht="14" x14ac:dyDescent="0.15">
      <c r="A51" s="91" t="s">
        <v>1102</v>
      </c>
      <c r="B51" s="99">
        <v>0.44600000000000001</v>
      </c>
      <c r="C51" s="99">
        <v>0.42499999999999999</v>
      </c>
      <c r="D51" s="99">
        <v>0.375</v>
      </c>
      <c r="E51" s="99">
        <v>0.41899999999999998</v>
      </c>
      <c r="F51" s="99">
        <v>0.40600000000000003</v>
      </c>
      <c r="G51" s="88"/>
      <c r="H51" s="91" t="s">
        <v>1103</v>
      </c>
      <c r="I51" s="94">
        <v>2477</v>
      </c>
      <c r="J51" s="94">
        <v>2357</v>
      </c>
      <c r="K51" s="91"/>
      <c r="L51" s="91"/>
      <c r="M51" s="91"/>
      <c r="N51" s="88"/>
      <c r="O51" s="92" t="s">
        <v>1104</v>
      </c>
      <c r="P51" s="104"/>
      <c r="Q51" s="104"/>
      <c r="R51" s="104"/>
      <c r="S51" s="104"/>
      <c r="T51" s="104"/>
      <c r="U51" s="88"/>
      <c r="V51" s="91" t="s">
        <v>1105</v>
      </c>
      <c r="W51" s="94">
        <v>4168.2</v>
      </c>
      <c r="X51" s="94">
        <v>3918.6</v>
      </c>
      <c r="Y51" s="94">
        <v>3752.9</v>
      </c>
      <c r="Z51" s="94">
        <v>3581.9</v>
      </c>
      <c r="AA51" s="94">
        <v>3255.9</v>
      </c>
      <c r="AB51" s="88"/>
      <c r="AC51" s="92" t="s">
        <v>1106</v>
      </c>
      <c r="AD51" s="104"/>
      <c r="AE51" s="104"/>
      <c r="AF51" s="104"/>
      <c r="AG51" s="104"/>
      <c r="AH51" s="104"/>
      <c r="AI51" s="88"/>
    </row>
    <row r="52" spans="1:35" ht="28" x14ac:dyDescent="0.15">
      <c r="A52" s="91" t="s">
        <v>1107</v>
      </c>
      <c r="B52" s="99">
        <v>0.33800000000000002</v>
      </c>
      <c r="C52" s="99">
        <v>0.39300000000000002</v>
      </c>
      <c r="D52" s="99">
        <v>0.32</v>
      </c>
      <c r="E52" s="99">
        <v>0.375</v>
      </c>
      <c r="F52" s="99">
        <v>0.36799999999999999</v>
      </c>
      <c r="G52" s="88"/>
      <c r="H52" s="91" t="s">
        <v>1108</v>
      </c>
      <c r="I52" s="94">
        <v>1365.9</v>
      </c>
      <c r="J52" s="94">
        <v>1297.5</v>
      </c>
      <c r="K52" s="94">
        <v>2836.2</v>
      </c>
      <c r="L52" s="94">
        <v>2383.3000000000002</v>
      </c>
      <c r="M52" s="94">
        <v>2377.1999999999998</v>
      </c>
      <c r="N52" s="88"/>
      <c r="O52" s="91" t="s">
        <v>1109</v>
      </c>
      <c r="P52" s="100">
        <v>-1487.2</v>
      </c>
      <c r="Q52" s="91">
        <v>381</v>
      </c>
      <c r="R52" s="91">
        <v>290.8</v>
      </c>
      <c r="S52" s="91">
        <v>53.2</v>
      </c>
      <c r="T52" s="91">
        <v>72.400000000000006</v>
      </c>
      <c r="U52" s="88"/>
      <c r="V52" s="91" t="s">
        <v>1110</v>
      </c>
      <c r="W52" s="100">
        <v>-3647.8</v>
      </c>
      <c r="X52" s="95">
        <v>-559.79999999999995</v>
      </c>
      <c r="Y52" s="95">
        <v>-612.29999999999995</v>
      </c>
      <c r="Z52" s="100">
        <v>-4625.7</v>
      </c>
      <c r="AA52" s="100">
        <v>-4804.5</v>
      </c>
      <c r="AB52" s="88"/>
      <c r="AC52" s="91" t="s">
        <v>1111</v>
      </c>
      <c r="AD52" s="91">
        <v>25.49</v>
      </c>
      <c r="AE52" s="91">
        <v>28.13</v>
      </c>
      <c r="AF52" s="91">
        <v>36.25</v>
      </c>
      <c r="AG52" s="91">
        <v>24.96</v>
      </c>
      <c r="AH52" s="91">
        <v>23.54</v>
      </c>
      <c r="AI52" s="88"/>
    </row>
    <row r="53" spans="1:35" ht="42" x14ac:dyDescent="0.15">
      <c r="A53" s="91" t="s">
        <v>1112</v>
      </c>
      <c r="B53" s="99">
        <v>0.21099999999999999</v>
      </c>
      <c r="C53" s="99">
        <v>0.17299999999999999</v>
      </c>
      <c r="D53" s="99">
        <v>0.23</v>
      </c>
      <c r="E53" s="99">
        <v>0.23799999999999999</v>
      </c>
      <c r="F53" s="99">
        <v>0.23200000000000001</v>
      </c>
      <c r="G53" s="88"/>
      <c r="H53" s="91" t="s">
        <v>1113</v>
      </c>
      <c r="I53" s="94">
        <v>3764.7</v>
      </c>
      <c r="J53" s="94">
        <v>3577.5</v>
      </c>
      <c r="K53" s="94">
        <v>3464.3</v>
      </c>
      <c r="L53" s="94">
        <v>2677.4</v>
      </c>
      <c r="M53" s="94">
        <v>2331.5</v>
      </c>
      <c r="N53" s="88"/>
      <c r="O53" s="91" t="s">
        <v>1114</v>
      </c>
      <c r="P53" s="95">
        <v>-950.2</v>
      </c>
      <c r="Q53" s="91">
        <v>96</v>
      </c>
      <c r="R53" s="91">
        <v>23.3</v>
      </c>
      <c r="S53" s="91">
        <v>127.5</v>
      </c>
      <c r="T53" s="91">
        <v>304.10000000000002</v>
      </c>
      <c r="U53" s="88"/>
      <c r="V53" s="91" t="s">
        <v>1115</v>
      </c>
      <c r="W53" s="100">
        <v>-3896</v>
      </c>
      <c r="X53" s="95">
        <v>-845.5</v>
      </c>
      <c r="Y53" s="95">
        <v>-907.8</v>
      </c>
      <c r="Z53" s="100">
        <v>-4976.2</v>
      </c>
      <c r="AA53" s="100">
        <v>-5207.7</v>
      </c>
      <c r="AB53" s="88"/>
      <c r="AC53" s="91" t="s">
        <v>1116</v>
      </c>
      <c r="AD53" s="91"/>
      <c r="AE53" s="91"/>
      <c r="AF53" s="91"/>
      <c r="AG53" s="91"/>
      <c r="AH53" s="91">
        <v>110.2</v>
      </c>
      <c r="AI53" s="88"/>
    </row>
    <row r="54" spans="1:35" ht="28" x14ac:dyDescent="0.15">
      <c r="A54" s="91" t="s">
        <v>1117</v>
      </c>
      <c r="B54" s="99">
        <v>0.26700000000000002</v>
      </c>
      <c r="C54" s="99">
        <v>0.32500000000000001</v>
      </c>
      <c r="D54" s="99">
        <v>0.246</v>
      </c>
      <c r="E54" s="99">
        <v>0.28599999999999998</v>
      </c>
      <c r="F54" s="99">
        <v>0.28199999999999997</v>
      </c>
      <c r="G54" s="88"/>
      <c r="H54" s="91" t="s">
        <v>1118</v>
      </c>
      <c r="I54" s="94">
        <v>2900.4</v>
      </c>
      <c r="J54" s="94">
        <v>2782.5</v>
      </c>
      <c r="K54" s="94">
        <v>2773.1</v>
      </c>
      <c r="L54" s="94">
        <v>2677.4</v>
      </c>
      <c r="M54" s="94">
        <v>2331.5</v>
      </c>
      <c r="N54" s="88"/>
      <c r="O54" s="91" t="s">
        <v>1119</v>
      </c>
      <c r="P54" s="95">
        <v>-537</v>
      </c>
      <c r="Q54" s="91">
        <v>285</v>
      </c>
      <c r="R54" s="91">
        <v>267.5</v>
      </c>
      <c r="S54" s="95">
        <v>-74.3</v>
      </c>
      <c r="T54" s="95">
        <v>-231.7</v>
      </c>
      <c r="U54" s="88"/>
      <c r="V54" s="91" t="s">
        <v>1120</v>
      </c>
      <c r="W54" s="100">
        <v>-3896</v>
      </c>
      <c r="X54" s="95">
        <v>-845.5</v>
      </c>
      <c r="Y54" s="95">
        <v>-907.8</v>
      </c>
      <c r="Z54" s="100">
        <v>-4976.2</v>
      </c>
      <c r="AA54" s="100">
        <v>-5207.7</v>
      </c>
      <c r="AB54" s="88"/>
      <c r="AC54" s="92" t="s">
        <v>1121</v>
      </c>
      <c r="AD54" s="104"/>
      <c r="AE54" s="104"/>
      <c r="AF54" s="104"/>
      <c r="AG54" s="104"/>
      <c r="AH54" s="104"/>
      <c r="AI54" s="88"/>
    </row>
    <row r="55" spans="1:35" ht="28" x14ac:dyDescent="0.15">
      <c r="A55" s="91" t="s">
        <v>1122</v>
      </c>
      <c r="B55" s="94">
        <v>5487.5</v>
      </c>
      <c r="C55" s="94">
        <v>7101.5</v>
      </c>
      <c r="D55" s="94">
        <v>4624.3999999999996</v>
      </c>
      <c r="E55" s="94">
        <v>5728.4</v>
      </c>
      <c r="F55" s="94">
        <v>4225</v>
      </c>
      <c r="G55" s="88"/>
      <c r="H55" s="91" t="s">
        <v>1123</v>
      </c>
      <c r="I55" s="91">
        <v>864.3</v>
      </c>
      <c r="J55" s="91">
        <v>795</v>
      </c>
      <c r="K55" s="91">
        <v>691.2</v>
      </c>
      <c r="L55" s="91"/>
      <c r="M55" s="91"/>
      <c r="N55" s="88"/>
      <c r="O55" s="92" t="s">
        <v>1124</v>
      </c>
      <c r="P55" s="104"/>
      <c r="Q55" s="104"/>
      <c r="R55" s="104"/>
      <c r="S55" s="104"/>
      <c r="T55" s="104"/>
      <c r="U55" s="88"/>
      <c r="V55" s="91" t="s">
        <v>1125</v>
      </c>
      <c r="W55" s="94">
        <v>3896</v>
      </c>
      <c r="X55" s="91">
        <v>845.5</v>
      </c>
      <c r="Y55" s="91">
        <v>907.8</v>
      </c>
      <c r="Z55" s="94">
        <v>4976.2</v>
      </c>
      <c r="AA55" s="94">
        <v>5207.7</v>
      </c>
      <c r="AB55" s="88"/>
      <c r="AC55" s="91" t="s">
        <v>1126</v>
      </c>
      <c r="AD55" s="95">
        <v>-1.86</v>
      </c>
      <c r="AE55" s="91">
        <v>0.45</v>
      </c>
      <c r="AF55" s="95">
        <v>-1.62</v>
      </c>
      <c r="AG55" s="91">
        <v>5.39</v>
      </c>
      <c r="AH55" s="91">
        <v>4.09</v>
      </c>
      <c r="AI55" s="88"/>
    </row>
    <row r="56" spans="1:35" ht="28" x14ac:dyDescent="0.15">
      <c r="A56" s="91" t="s">
        <v>1127</v>
      </c>
      <c r="B56" s="99">
        <v>0.11899999999999999</v>
      </c>
      <c r="C56" s="99">
        <v>0.14199999999999999</v>
      </c>
      <c r="D56" s="99">
        <v>9.5000000000000001E-2</v>
      </c>
      <c r="E56" s="99">
        <v>0.152</v>
      </c>
      <c r="F56" s="99">
        <v>0.18</v>
      </c>
      <c r="G56" s="88"/>
      <c r="H56" s="91" t="s">
        <v>1128</v>
      </c>
      <c r="I56" s="91">
        <v>864.3</v>
      </c>
      <c r="J56" s="91">
        <v>795</v>
      </c>
      <c r="K56" s="91">
        <v>691.2</v>
      </c>
      <c r="L56" s="91"/>
      <c r="M56" s="91"/>
      <c r="N56" s="88"/>
      <c r="O56" s="96" t="s">
        <v>1129</v>
      </c>
      <c r="P56" s="98">
        <v>7825.4</v>
      </c>
      <c r="Q56" s="98">
        <v>9127.9</v>
      </c>
      <c r="R56" s="98">
        <v>6140.7</v>
      </c>
      <c r="S56" s="98">
        <v>8018.1</v>
      </c>
      <c r="T56" s="98">
        <v>7816.1</v>
      </c>
      <c r="U56" s="88"/>
      <c r="V56" s="91" t="s">
        <v>1130</v>
      </c>
      <c r="W56" s="91">
        <v>248.2</v>
      </c>
      <c r="X56" s="91">
        <v>285.7</v>
      </c>
      <c r="Y56" s="91">
        <v>295.5</v>
      </c>
      <c r="Z56" s="91">
        <v>350.5</v>
      </c>
      <c r="AA56" s="91">
        <v>403.2</v>
      </c>
      <c r="AB56" s="88"/>
      <c r="AC56" s="91" t="s">
        <v>1131</v>
      </c>
      <c r="AD56" s="91">
        <v>9.61</v>
      </c>
      <c r="AE56" s="91">
        <v>2.02</v>
      </c>
      <c r="AF56" s="91">
        <v>4.53</v>
      </c>
      <c r="AG56" s="91">
        <v>2.2400000000000002</v>
      </c>
      <c r="AH56" s="91">
        <v>3.47</v>
      </c>
      <c r="AI56" s="88"/>
    </row>
    <row r="57" spans="1:35" ht="28" x14ac:dyDescent="0.15">
      <c r="A57" s="91" t="s">
        <v>1132</v>
      </c>
      <c r="B57" s="99">
        <v>0.23400000000000001</v>
      </c>
      <c r="C57" s="99">
        <v>0.28100000000000003</v>
      </c>
      <c r="D57" s="99">
        <v>0.20399999999999999</v>
      </c>
      <c r="E57" s="99">
        <v>0.27100000000000002</v>
      </c>
      <c r="F57" s="99">
        <v>0.26100000000000001</v>
      </c>
      <c r="G57" s="88"/>
      <c r="H57" s="96" t="s">
        <v>1133</v>
      </c>
      <c r="I57" s="97">
        <v>45011</v>
      </c>
      <c r="J57" s="97">
        <v>46706</v>
      </c>
      <c r="K57" s="97">
        <v>46384</v>
      </c>
      <c r="L57" s="97">
        <v>43953</v>
      </c>
      <c r="M57" s="97">
        <v>28758</v>
      </c>
      <c r="N57" s="88"/>
      <c r="O57" s="92" t="s">
        <v>1134</v>
      </c>
      <c r="P57" s="104"/>
      <c r="Q57" s="104"/>
      <c r="R57" s="104"/>
      <c r="S57" s="104"/>
      <c r="T57" s="104"/>
      <c r="U57" s="88"/>
      <c r="V57" s="91" t="s">
        <v>1135</v>
      </c>
      <c r="W57" s="94">
        <v>1197.5999999999999</v>
      </c>
      <c r="X57" s="100">
        <v>-1070.5</v>
      </c>
      <c r="Y57" s="94">
        <v>2238.1999999999998</v>
      </c>
      <c r="Z57" s="94">
        <v>3236.3</v>
      </c>
      <c r="AA57" s="94">
        <v>2130.8000000000002</v>
      </c>
      <c r="AB57" s="88"/>
      <c r="AC57" s="92" t="s">
        <v>1136</v>
      </c>
      <c r="AD57" s="104"/>
      <c r="AE57" s="104"/>
      <c r="AF57" s="104"/>
      <c r="AG57" s="104"/>
      <c r="AH57" s="104"/>
      <c r="AI57" s="88"/>
    </row>
    <row r="58" spans="1:35" ht="28" x14ac:dyDescent="0.15">
      <c r="A58" s="92" t="s">
        <v>1137</v>
      </c>
      <c r="B58" s="104"/>
      <c r="C58" s="104"/>
      <c r="D58" s="104"/>
      <c r="E58" s="104"/>
      <c r="F58" s="104"/>
      <c r="G58" s="88"/>
      <c r="H58" s="92" t="s">
        <v>884</v>
      </c>
      <c r="I58" s="104"/>
      <c r="J58" s="104"/>
      <c r="K58" s="104"/>
      <c r="L58" s="104"/>
      <c r="M58" s="104"/>
      <c r="N58" s="88"/>
      <c r="O58" s="91" t="s">
        <v>1138</v>
      </c>
      <c r="P58" s="94">
        <v>1648</v>
      </c>
      <c r="Q58" s="94">
        <v>1582.7</v>
      </c>
      <c r="R58" s="94">
        <v>1410.2</v>
      </c>
      <c r="S58" s="94">
        <v>1908.7</v>
      </c>
      <c r="T58" s="94">
        <v>1816.8</v>
      </c>
      <c r="U58" s="88"/>
      <c r="V58" s="91" t="s">
        <v>1139</v>
      </c>
      <c r="W58" s="91">
        <v>25.5</v>
      </c>
      <c r="X58" s="91">
        <v>15.1</v>
      </c>
      <c r="Y58" s="95">
        <v>-893.1</v>
      </c>
      <c r="Z58" s="91">
        <v>799.2</v>
      </c>
      <c r="AA58" s="91">
        <v>95.9</v>
      </c>
      <c r="AB58" s="88"/>
      <c r="AC58" s="91" t="s">
        <v>1140</v>
      </c>
      <c r="AD58" s="91">
        <v>9.76</v>
      </c>
      <c r="AE58" s="91">
        <v>9.9600000000000009</v>
      </c>
      <c r="AF58" s="91">
        <v>10.09</v>
      </c>
      <c r="AG58" s="91">
        <v>8.52</v>
      </c>
      <c r="AH58" s="91">
        <v>7.85</v>
      </c>
      <c r="AI58" s="88"/>
    </row>
    <row r="59" spans="1:35" ht="42" x14ac:dyDescent="0.15">
      <c r="A59" s="91" t="s">
        <v>966</v>
      </c>
      <c r="B59" s="93">
        <v>23183</v>
      </c>
      <c r="C59" s="93">
        <v>23223</v>
      </c>
      <c r="D59" s="93">
        <v>19208</v>
      </c>
      <c r="E59" s="93">
        <v>21364</v>
      </c>
      <c r="F59" s="93">
        <v>21258</v>
      </c>
      <c r="G59" s="88"/>
      <c r="H59" s="96" t="s">
        <v>884</v>
      </c>
      <c r="I59" s="97">
        <v>50436</v>
      </c>
      <c r="J59" s="97">
        <v>53854</v>
      </c>
      <c r="K59" s="97">
        <v>52627</v>
      </c>
      <c r="L59" s="97">
        <v>47511</v>
      </c>
      <c r="M59" s="97">
        <v>32811</v>
      </c>
      <c r="N59" s="88"/>
      <c r="O59" s="91" t="s">
        <v>1141</v>
      </c>
      <c r="P59" s="94">
        <v>1993.7</v>
      </c>
      <c r="Q59" s="94">
        <v>2011</v>
      </c>
      <c r="R59" s="94">
        <v>1403.8</v>
      </c>
      <c r="S59" s="94">
        <v>1843</v>
      </c>
      <c r="T59" s="94">
        <v>1789.2</v>
      </c>
      <c r="U59" s="88"/>
      <c r="V59" s="91" t="s">
        <v>1142</v>
      </c>
      <c r="W59" s="94">
        <v>1172.0999999999999</v>
      </c>
      <c r="X59" s="100">
        <v>-1085.5999999999999</v>
      </c>
      <c r="Y59" s="94">
        <v>3131.3</v>
      </c>
      <c r="Z59" s="94">
        <v>2437.1</v>
      </c>
      <c r="AA59" s="94">
        <v>2034.9</v>
      </c>
      <c r="AB59" s="88"/>
      <c r="AC59" s="91" t="s">
        <v>1143</v>
      </c>
      <c r="AD59" s="91">
        <v>9.24</v>
      </c>
      <c r="AE59" s="91">
        <v>8.6999999999999993</v>
      </c>
      <c r="AF59" s="91">
        <v>7.62</v>
      </c>
      <c r="AG59" s="91">
        <v>6.61</v>
      </c>
      <c r="AH59" s="91">
        <v>5.64</v>
      </c>
      <c r="AI59" s="88"/>
    </row>
    <row r="60" spans="1:35" ht="28" x14ac:dyDescent="0.15">
      <c r="A60" s="91" t="s">
        <v>975</v>
      </c>
      <c r="B60" s="93">
        <v>10345</v>
      </c>
      <c r="C60" s="94">
        <v>9873</v>
      </c>
      <c r="D60" s="94">
        <v>7206.5</v>
      </c>
      <c r="E60" s="94">
        <v>8950</v>
      </c>
      <c r="F60" s="94">
        <v>8632.4</v>
      </c>
      <c r="G60" s="88"/>
      <c r="H60" s="92" t="s">
        <v>871</v>
      </c>
      <c r="I60" s="104"/>
      <c r="J60" s="104"/>
      <c r="K60" s="104"/>
      <c r="L60" s="104"/>
      <c r="M60" s="104"/>
      <c r="N60" s="88"/>
      <c r="O60" s="91" t="s">
        <v>1144</v>
      </c>
      <c r="P60" s="91">
        <v>763.6</v>
      </c>
      <c r="Q60" s="94">
        <v>1115.7</v>
      </c>
      <c r="R60" s="91">
        <v>673.2</v>
      </c>
      <c r="S60" s="91">
        <v>716.5</v>
      </c>
      <c r="T60" s="91">
        <v>476.8</v>
      </c>
      <c r="U60" s="88"/>
      <c r="V60" s="91" t="s">
        <v>1145</v>
      </c>
      <c r="W60" s="94">
        <v>3374.5</v>
      </c>
      <c r="X60" s="94">
        <v>1154.4000000000001</v>
      </c>
      <c r="Y60" s="94">
        <v>5543</v>
      </c>
      <c r="Z60" s="94">
        <v>4499</v>
      </c>
      <c r="AA60" s="94">
        <v>3794.5</v>
      </c>
      <c r="AB60" s="88"/>
      <c r="AC60" s="92" t="s">
        <v>1146</v>
      </c>
      <c r="AD60" s="104"/>
      <c r="AE60" s="104"/>
      <c r="AF60" s="104"/>
      <c r="AG60" s="104"/>
      <c r="AH60" s="104"/>
      <c r="AI60" s="88"/>
    </row>
    <row r="61" spans="1:35" ht="42" x14ac:dyDescent="0.15">
      <c r="A61" s="91" t="s">
        <v>980</v>
      </c>
      <c r="B61" s="93">
        <v>12215</v>
      </c>
      <c r="C61" s="93">
        <v>11741</v>
      </c>
      <c r="D61" s="94">
        <v>8957.9</v>
      </c>
      <c r="E61" s="93">
        <v>10568</v>
      </c>
      <c r="F61" s="93">
        <v>10114</v>
      </c>
      <c r="G61" s="88"/>
      <c r="H61" s="91" t="s">
        <v>1147</v>
      </c>
      <c r="I61" s="94">
        <v>2472.6999999999998</v>
      </c>
      <c r="J61" s="94">
        <v>2590.5</v>
      </c>
      <c r="K61" s="94">
        <v>2106.6</v>
      </c>
      <c r="L61" s="94">
        <v>2261.3000000000002</v>
      </c>
      <c r="M61" s="94">
        <v>2444.6999999999998</v>
      </c>
      <c r="N61" s="88"/>
      <c r="O61" s="91" t="s">
        <v>1148</v>
      </c>
      <c r="P61" s="94">
        <v>1230.0999999999999</v>
      </c>
      <c r="Q61" s="91">
        <v>895.3</v>
      </c>
      <c r="R61" s="91">
        <v>730.6</v>
      </c>
      <c r="S61" s="94">
        <v>1126.5</v>
      </c>
      <c r="T61" s="94">
        <v>1312.4</v>
      </c>
      <c r="U61" s="88"/>
      <c r="V61" s="91" t="s">
        <v>1149</v>
      </c>
      <c r="W61" s="94">
        <v>2202.4</v>
      </c>
      <c r="X61" s="94">
        <v>2240</v>
      </c>
      <c r="Y61" s="94">
        <v>2411.6999999999998</v>
      </c>
      <c r="Z61" s="94">
        <v>2061.9</v>
      </c>
      <c r="AA61" s="94">
        <v>1759.6</v>
      </c>
      <c r="AB61" s="88"/>
      <c r="AC61" s="91" t="s">
        <v>1150</v>
      </c>
      <c r="AD61" s="91">
        <v>18.53</v>
      </c>
      <c r="AE61" s="91">
        <v>19.690000000000001</v>
      </c>
      <c r="AF61" s="91">
        <v>21.64</v>
      </c>
      <c r="AG61" s="91">
        <v>17.23</v>
      </c>
      <c r="AH61" s="91">
        <v>16.5</v>
      </c>
      <c r="AI61" s="88"/>
    </row>
    <row r="62" spans="1:35" ht="42" x14ac:dyDescent="0.15">
      <c r="A62" s="91" t="s">
        <v>983</v>
      </c>
      <c r="B62" s="94">
        <v>6177.4</v>
      </c>
      <c r="C62" s="94">
        <v>7545.2</v>
      </c>
      <c r="D62" s="94">
        <v>4730.5</v>
      </c>
      <c r="E62" s="94">
        <v>6109.4</v>
      </c>
      <c r="F62" s="94">
        <v>5999.3</v>
      </c>
      <c r="G62" s="88"/>
      <c r="H62" s="91" t="s">
        <v>1151</v>
      </c>
      <c r="I62" s="91">
        <v>980.2</v>
      </c>
      <c r="J62" s="94">
        <v>1006.8</v>
      </c>
      <c r="K62" s="91">
        <v>741.3</v>
      </c>
      <c r="L62" s="91">
        <v>988.2</v>
      </c>
      <c r="M62" s="94">
        <v>1207.9000000000001</v>
      </c>
      <c r="N62" s="88"/>
      <c r="O62" s="91" t="s">
        <v>1152</v>
      </c>
      <c r="P62" s="95">
        <v>-345.7</v>
      </c>
      <c r="Q62" s="95">
        <v>-428.3</v>
      </c>
      <c r="R62" s="91">
        <v>6.4</v>
      </c>
      <c r="S62" s="91">
        <v>65.7</v>
      </c>
      <c r="T62" s="91">
        <v>27.6</v>
      </c>
      <c r="U62" s="88"/>
      <c r="V62" s="91" t="s">
        <v>1153</v>
      </c>
      <c r="W62" s="91">
        <v>38.200000000000003</v>
      </c>
      <c r="X62" s="95">
        <v>-46.7</v>
      </c>
      <c r="Y62" s="95">
        <v>-122</v>
      </c>
      <c r="Z62" s="95">
        <v>-23.5</v>
      </c>
      <c r="AA62" s="95">
        <v>-20</v>
      </c>
      <c r="AB62" s="88"/>
      <c r="AC62" s="91" t="s">
        <v>1154</v>
      </c>
      <c r="AD62" s="91">
        <v>18.670000000000002</v>
      </c>
      <c r="AE62" s="91">
        <v>18.39</v>
      </c>
      <c r="AF62" s="91">
        <v>17.13</v>
      </c>
      <c r="AG62" s="91">
        <v>15.74</v>
      </c>
      <c r="AH62" s="91">
        <v>14.42</v>
      </c>
      <c r="AI62" s="88"/>
    </row>
    <row r="63" spans="1:35" ht="28" x14ac:dyDescent="0.15">
      <c r="A63" s="91" t="s">
        <v>1052</v>
      </c>
      <c r="B63" s="91">
        <v>8.33</v>
      </c>
      <c r="C63" s="91">
        <v>10.039999999999999</v>
      </c>
      <c r="D63" s="91">
        <v>6.31</v>
      </c>
      <c r="E63" s="91">
        <v>7.99</v>
      </c>
      <c r="F63" s="91">
        <v>7.64</v>
      </c>
      <c r="G63" s="88"/>
      <c r="H63" s="91" t="s">
        <v>1155</v>
      </c>
      <c r="I63" s="94">
        <v>1492.5</v>
      </c>
      <c r="J63" s="94">
        <v>1583.7</v>
      </c>
      <c r="K63" s="94">
        <v>1365.3</v>
      </c>
      <c r="L63" s="94">
        <v>1273.0999999999999</v>
      </c>
      <c r="M63" s="94">
        <v>1236.8</v>
      </c>
      <c r="N63" s="88"/>
      <c r="O63" s="91" t="s">
        <v>1156</v>
      </c>
      <c r="P63" s="95">
        <v>-126.2</v>
      </c>
      <c r="Q63" s="95">
        <v>-201.5</v>
      </c>
      <c r="R63" s="91">
        <v>943.6</v>
      </c>
      <c r="S63" s="95">
        <v>-25.5</v>
      </c>
      <c r="T63" s="91">
        <v>89.4</v>
      </c>
      <c r="U63" s="88"/>
      <c r="V63" s="96" t="s">
        <v>1157</v>
      </c>
      <c r="W63" s="101">
        <v>-6580.2</v>
      </c>
      <c r="X63" s="101">
        <v>-5595.6</v>
      </c>
      <c r="Y63" s="101">
        <v>-2249</v>
      </c>
      <c r="Z63" s="101">
        <v>-4994.8</v>
      </c>
      <c r="AA63" s="101">
        <v>-5949.6</v>
      </c>
      <c r="AB63" s="88"/>
      <c r="AC63" s="92" t="s">
        <v>1158</v>
      </c>
      <c r="AD63" s="104"/>
      <c r="AE63" s="104"/>
      <c r="AF63" s="104"/>
      <c r="AG63" s="104"/>
      <c r="AH63" s="104"/>
      <c r="AI63" s="88"/>
    </row>
    <row r="64" spans="1:35" ht="28" x14ac:dyDescent="0.15">
      <c r="A64" s="91" t="s">
        <v>1159</v>
      </c>
      <c r="B64" s="91">
        <v>731.3</v>
      </c>
      <c r="C64" s="91">
        <v>744.8</v>
      </c>
      <c r="D64" s="91">
        <v>745.4</v>
      </c>
      <c r="E64" s="91">
        <v>746.3</v>
      </c>
      <c r="F64" s="91">
        <v>767.1</v>
      </c>
      <c r="G64" s="88"/>
      <c r="H64" s="91" t="s">
        <v>1160</v>
      </c>
      <c r="I64" s="91">
        <v>0</v>
      </c>
      <c r="J64" s="91">
        <v>0</v>
      </c>
      <c r="K64" s="94">
        <v>2243.6</v>
      </c>
      <c r="L64" s="91">
        <v>59.1</v>
      </c>
      <c r="M64" s="91">
        <v>0</v>
      </c>
      <c r="N64" s="88"/>
      <c r="O64" s="91" t="s">
        <v>1161</v>
      </c>
      <c r="P64" s="95">
        <v>-219.5</v>
      </c>
      <c r="Q64" s="95">
        <v>-226.8</v>
      </c>
      <c r="R64" s="95">
        <v>-937.2</v>
      </c>
      <c r="S64" s="91">
        <v>91.2</v>
      </c>
      <c r="T64" s="95">
        <v>-61.8</v>
      </c>
      <c r="U64" s="88"/>
      <c r="V64" s="92" t="s">
        <v>1162</v>
      </c>
      <c r="W64" s="104"/>
      <c r="X64" s="104"/>
      <c r="Y64" s="104"/>
      <c r="Z64" s="104"/>
      <c r="AA64" s="104"/>
      <c r="AB64" s="88"/>
      <c r="AC64" s="91" t="s">
        <v>1163</v>
      </c>
      <c r="AD64" s="91">
        <v>30.64</v>
      </c>
      <c r="AE64" s="91">
        <v>25.29</v>
      </c>
      <c r="AF64" s="91">
        <v>30.95</v>
      </c>
      <c r="AG64" s="91">
        <v>22.42</v>
      </c>
      <c r="AH64" s="91">
        <v>23.96</v>
      </c>
      <c r="AI64" s="88"/>
    </row>
    <row r="65" spans="1:35" ht="28" x14ac:dyDescent="0.15">
      <c r="A65" s="92" t="s">
        <v>1164</v>
      </c>
      <c r="B65" s="104"/>
      <c r="C65" s="104"/>
      <c r="D65" s="104"/>
      <c r="E65" s="104"/>
      <c r="F65" s="104"/>
      <c r="G65" s="88"/>
      <c r="H65" s="91" t="s">
        <v>1165</v>
      </c>
      <c r="I65" s="91">
        <v>0</v>
      </c>
      <c r="J65" s="91">
        <v>0</v>
      </c>
      <c r="K65" s="94">
        <v>2243.6</v>
      </c>
      <c r="L65" s="91">
        <v>59.1</v>
      </c>
      <c r="M65" s="91">
        <v>0</v>
      </c>
      <c r="N65" s="88"/>
      <c r="O65" s="92" t="s">
        <v>1166</v>
      </c>
      <c r="P65" s="104"/>
      <c r="Q65" s="104"/>
      <c r="R65" s="104"/>
      <c r="S65" s="104"/>
      <c r="T65" s="104"/>
      <c r="U65" s="88"/>
      <c r="V65" s="91" t="s">
        <v>1167</v>
      </c>
      <c r="W65" s="95">
        <v>-253.8</v>
      </c>
      <c r="X65" s="95">
        <v>-120.1</v>
      </c>
      <c r="Y65" s="91">
        <v>80.2</v>
      </c>
      <c r="Z65" s="95">
        <v>-23.7</v>
      </c>
      <c r="AA65" s="95">
        <v>-159.80000000000001</v>
      </c>
      <c r="AB65" s="88"/>
      <c r="AC65" s="91" t="s">
        <v>1168</v>
      </c>
      <c r="AD65" s="91">
        <v>26.41</v>
      </c>
      <c r="AE65" s="91">
        <v>26.03</v>
      </c>
      <c r="AF65" s="91">
        <v>25.26</v>
      </c>
      <c r="AG65" s="91">
        <v>22.98</v>
      </c>
      <c r="AH65" s="91">
        <v>21.53</v>
      </c>
      <c r="AI65" s="88"/>
    </row>
    <row r="66" spans="1:35" ht="28" x14ac:dyDescent="0.15">
      <c r="A66" s="91" t="s">
        <v>1169</v>
      </c>
      <c r="B66" s="99">
        <v>0.71199999999999997</v>
      </c>
      <c r="C66" s="99">
        <v>0.66200000000000003</v>
      </c>
      <c r="D66" s="99">
        <v>0.71099999999999997</v>
      </c>
      <c r="E66" s="99">
        <v>0.71899999999999997</v>
      </c>
      <c r="F66" s="99">
        <v>0.94699999999999995</v>
      </c>
      <c r="G66" s="88"/>
      <c r="H66" s="91" t="s">
        <v>1170</v>
      </c>
      <c r="I66" s="91">
        <v>0</v>
      </c>
      <c r="J66" s="91">
        <v>0</v>
      </c>
      <c r="K66" s="94">
        <v>2243.6</v>
      </c>
      <c r="L66" s="91">
        <v>59.1</v>
      </c>
      <c r="M66" s="91">
        <v>0</v>
      </c>
      <c r="N66" s="88"/>
      <c r="O66" s="91" t="s">
        <v>1171</v>
      </c>
      <c r="P66" s="94">
        <v>6177.4</v>
      </c>
      <c r="Q66" s="94">
        <v>7545.2</v>
      </c>
      <c r="R66" s="94">
        <v>4730.5</v>
      </c>
      <c r="S66" s="94">
        <v>6109.4</v>
      </c>
      <c r="T66" s="94">
        <v>5999.3</v>
      </c>
      <c r="U66" s="88"/>
      <c r="V66" s="92" t="s">
        <v>1172</v>
      </c>
      <c r="W66" s="104"/>
      <c r="X66" s="104"/>
      <c r="Y66" s="104"/>
      <c r="Z66" s="104"/>
      <c r="AA66" s="104"/>
      <c r="AB66" s="88"/>
      <c r="AC66" s="92" t="s">
        <v>1173</v>
      </c>
      <c r="AD66" s="104"/>
      <c r="AE66" s="104"/>
      <c r="AF66" s="104"/>
      <c r="AG66" s="104"/>
      <c r="AH66" s="104"/>
      <c r="AI66" s="88"/>
    </row>
    <row r="67" spans="1:35" ht="14" x14ac:dyDescent="0.15">
      <c r="A67" s="91" t="s">
        <v>1174</v>
      </c>
      <c r="B67" s="99">
        <v>1.2010000000000001</v>
      </c>
      <c r="C67" s="99">
        <v>1.1479999999999999</v>
      </c>
      <c r="D67" s="99">
        <v>1.264</v>
      </c>
      <c r="E67" s="99">
        <v>1.3160000000000001</v>
      </c>
      <c r="F67" s="99">
        <v>1.252</v>
      </c>
      <c r="G67" s="88"/>
      <c r="H67" s="91" t="s">
        <v>1175</v>
      </c>
      <c r="I67" s="91"/>
      <c r="J67" s="91"/>
      <c r="K67" s="91"/>
      <c r="L67" s="91">
        <v>10.1</v>
      </c>
      <c r="M67" s="91">
        <v>3.5</v>
      </c>
      <c r="N67" s="88"/>
      <c r="O67" s="92" t="s">
        <v>1176</v>
      </c>
      <c r="P67" s="104"/>
      <c r="Q67" s="104"/>
      <c r="R67" s="104"/>
      <c r="S67" s="104"/>
      <c r="T67" s="104"/>
      <c r="U67" s="88"/>
      <c r="V67" s="96" t="s">
        <v>1032</v>
      </c>
      <c r="W67" s="101">
        <v>-2125.4</v>
      </c>
      <c r="X67" s="98">
        <v>1260.0999999999999</v>
      </c>
      <c r="Y67" s="98">
        <v>2550.6</v>
      </c>
      <c r="Z67" s="96">
        <v>32.5</v>
      </c>
      <c r="AA67" s="101">
        <v>-1597.8</v>
      </c>
      <c r="AB67" s="88"/>
      <c r="AC67" s="91" t="s">
        <v>1177</v>
      </c>
      <c r="AD67" s="91">
        <v>41.25</v>
      </c>
      <c r="AE67" s="91">
        <v>32.56</v>
      </c>
      <c r="AF67" s="91">
        <v>41.92</v>
      </c>
      <c r="AG67" s="91">
        <v>31.79</v>
      </c>
      <c r="AH67" s="91">
        <v>39.51</v>
      </c>
      <c r="AI67" s="88"/>
    </row>
    <row r="68" spans="1:35" ht="28" x14ac:dyDescent="0.15">
      <c r="A68" s="91" t="s">
        <v>1178</v>
      </c>
      <c r="B68" s="94">
        <v>1163</v>
      </c>
      <c r="C68" s="94">
        <v>2298.6</v>
      </c>
      <c r="D68" s="94">
        <v>2351.5</v>
      </c>
      <c r="E68" s="94">
        <v>1114.5</v>
      </c>
      <c r="F68" s="91">
        <v>977.2</v>
      </c>
      <c r="G68" s="88"/>
      <c r="H68" s="91" t="s">
        <v>1179</v>
      </c>
      <c r="I68" s="91">
        <v>274.89999999999998</v>
      </c>
      <c r="J68" s="91">
        <v>360.7</v>
      </c>
      <c r="K68" s="91">
        <v>741.1</v>
      </c>
      <c r="L68" s="91">
        <v>331.7</v>
      </c>
      <c r="M68" s="91">
        <v>228.3</v>
      </c>
      <c r="N68" s="88"/>
      <c r="O68" s="96" t="s">
        <v>983</v>
      </c>
      <c r="P68" s="98">
        <v>6177.4</v>
      </c>
      <c r="Q68" s="98">
        <v>7545.2</v>
      </c>
      <c r="R68" s="98">
        <v>4730.5</v>
      </c>
      <c r="S68" s="98">
        <v>6109.4</v>
      </c>
      <c r="T68" s="98">
        <v>5999.3</v>
      </c>
      <c r="U68" s="88"/>
      <c r="V68" s="91" t="s">
        <v>1180</v>
      </c>
      <c r="W68" s="100">
        <v>-2125.4</v>
      </c>
      <c r="X68" s="94">
        <v>1260.0999999999999</v>
      </c>
      <c r="Y68" s="94">
        <v>2550.6</v>
      </c>
      <c r="Z68" s="91">
        <v>32.5</v>
      </c>
      <c r="AA68" s="100">
        <v>-1597.8</v>
      </c>
      <c r="AB68" s="88"/>
      <c r="AC68" s="91" t="s">
        <v>1181</v>
      </c>
      <c r="AD68" s="91">
        <v>36.83</v>
      </c>
      <c r="AE68" s="91">
        <v>36.979999999999997</v>
      </c>
      <c r="AF68" s="91">
        <v>36.99</v>
      </c>
      <c r="AG68" s="91">
        <v>33.78</v>
      </c>
      <c r="AH68" s="91">
        <v>32.6</v>
      </c>
      <c r="AI68" s="88"/>
    </row>
    <row r="69" spans="1:35" ht="28" x14ac:dyDescent="0.15">
      <c r="A69" s="91" t="s">
        <v>1182</v>
      </c>
      <c r="B69" s="99">
        <v>0.152</v>
      </c>
      <c r="C69" s="99">
        <v>0.32100000000000001</v>
      </c>
      <c r="D69" s="99">
        <v>0.53</v>
      </c>
      <c r="E69" s="99">
        <v>0.184</v>
      </c>
      <c r="F69" s="99">
        <v>0.16500000000000001</v>
      </c>
      <c r="G69" s="88"/>
      <c r="H69" s="91" t="s">
        <v>1183</v>
      </c>
      <c r="I69" s="91">
        <v>661.1</v>
      </c>
      <c r="J69" s="91">
        <v>705.5</v>
      </c>
      <c r="K69" s="91">
        <v>701.5</v>
      </c>
      <c r="L69" s="91">
        <v>621</v>
      </c>
      <c r="M69" s="91"/>
      <c r="N69" s="88"/>
      <c r="O69" s="91" t="s">
        <v>1184</v>
      </c>
      <c r="P69" s="91"/>
      <c r="Q69" s="91"/>
      <c r="R69" s="91"/>
      <c r="S69" s="95">
        <v>-84</v>
      </c>
      <c r="T69" s="95">
        <v>-75</v>
      </c>
      <c r="U69" s="88"/>
      <c r="V69" s="91" t="s">
        <v>1185</v>
      </c>
      <c r="W69" s="94">
        <v>4709.2</v>
      </c>
      <c r="X69" s="94">
        <v>3449.1</v>
      </c>
      <c r="Y69" s="91">
        <v>898.5</v>
      </c>
      <c r="Z69" s="91">
        <v>866</v>
      </c>
      <c r="AA69" s="94">
        <v>2463.8000000000002</v>
      </c>
      <c r="AB69" s="88"/>
      <c r="AC69" s="88"/>
      <c r="AD69" s="88"/>
      <c r="AE69" s="88"/>
      <c r="AF69" s="88"/>
      <c r="AG69" s="88"/>
      <c r="AH69" s="88"/>
      <c r="AI69" s="88"/>
    </row>
    <row r="70" spans="1:35" ht="14" x14ac:dyDescent="0.15">
      <c r="A70" s="91" t="s">
        <v>44</v>
      </c>
      <c r="B70" s="91">
        <v>8.57</v>
      </c>
      <c r="C70" s="91">
        <v>8.33</v>
      </c>
      <c r="D70" s="91">
        <v>5.92</v>
      </c>
      <c r="E70" s="91">
        <v>7.98</v>
      </c>
      <c r="F70" s="91">
        <v>8.8000000000000007</v>
      </c>
      <c r="G70" s="88"/>
      <c r="H70" s="91" t="s">
        <v>1186</v>
      </c>
      <c r="I70" s="91">
        <v>393.4</v>
      </c>
      <c r="J70" s="91">
        <v>363.3</v>
      </c>
      <c r="K70" s="91">
        <v>388.4</v>
      </c>
      <c r="L70" s="91">
        <v>337.8</v>
      </c>
      <c r="M70" s="91">
        <v>297</v>
      </c>
      <c r="N70" s="88"/>
      <c r="O70" s="91" t="s">
        <v>1187</v>
      </c>
      <c r="P70" s="91"/>
      <c r="Q70" s="91"/>
      <c r="R70" s="91"/>
      <c r="S70" s="95">
        <v>-84</v>
      </c>
      <c r="T70" s="95">
        <v>-75</v>
      </c>
      <c r="U70" s="88"/>
      <c r="V70" s="91" t="s">
        <v>1188</v>
      </c>
      <c r="W70" s="94">
        <v>2583.8000000000002</v>
      </c>
      <c r="X70" s="94">
        <v>4709.2</v>
      </c>
      <c r="Y70" s="94">
        <v>3449.1</v>
      </c>
      <c r="Z70" s="91">
        <v>898.5</v>
      </c>
      <c r="AA70" s="91">
        <v>866</v>
      </c>
      <c r="AB70" s="88"/>
      <c r="AC70" s="88"/>
      <c r="AD70" s="88"/>
      <c r="AE70" s="88"/>
      <c r="AF70" s="88"/>
      <c r="AG70" s="88"/>
      <c r="AH70" s="88"/>
      <c r="AI70" s="88"/>
    </row>
    <row r="71" spans="1:35" ht="14" x14ac:dyDescent="0.15">
      <c r="A71" s="91" t="s">
        <v>1189</v>
      </c>
      <c r="B71" s="99">
        <v>1.482</v>
      </c>
      <c r="C71" s="99">
        <v>1.9259999999999999</v>
      </c>
      <c r="D71" s="99">
        <v>1.2609999999999999</v>
      </c>
      <c r="E71" s="99">
        <v>1.706</v>
      </c>
      <c r="F71" s="99">
        <v>1.843</v>
      </c>
      <c r="G71" s="88"/>
      <c r="H71" s="91" t="s">
        <v>1190</v>
      </c>
      <c r="I71" s="91">
        <v>393.4</v>
      </c>
      <c r="J71" s="91">
        <v>363.3</v>
      </c>
      <c r="K71" s="91">
        <v>388.4</v>
      </c>
      <c r="L71" s="91">
        <v>337.8</v>
      </c>
      <c r="M71" s="91">
        <v>297</v>
      </c>
      <c r="N71" s="88"/>
      <c r="O71" s="91" t="s">
        <v>1191</v>
      </c>
      <c r="P71" s="94">
        <v>6177.4</v>
      </c>
      <c r="Q71" s="94">
        <v>7545.2</v>
      </c>
      <c r="R71" s="94">
        <v>4730.5</v>
      </c>
      <c r="S71" s="94">
        <v>6025.4</v>
      </c>
      <c r="T71" s="94">
        <v>5924.3</v>
      </c>
      <c r="U71" s="88"/>
      <c r="V71" s="92" t="s">
        <v>1192</v>
      </c>
      <c r="W71" s="104"/>
      <c r="X71" s="104"/>
      <c r="Y71" s="104"/>
      <c r="Z71" s="104"/>
      <c r="AA71" s="104"/>
      <c r="AB71" s="88"/>
      <c r="AC71" s="88"/>
      <c r="AD71" s="88"/>
      <c r="AE71" s="88"/>
      <c r="AF71" s="88"/>
      <c r="AG71" s="88"/>
      <c r="AH71" s="88"/>
      <c r="AI71" s="88"/>
    </row>
    <row r="72" spans="1:35" ht="28" x14ac:dyDescent="0.15">
      <c r="A72" s="91" t="s">
        <v>1193</v>
      </c>
      <c r="B72" s="91">
        <v>0.33</v>
      </c>
      <c r="C72" s="91">
        <v>0.48</v>
      </c>
      <c r="D72" s="91">
        <v>0.21</v>
      </c>
      <c r="E72" s="91">
        <v>0.41</v>
      </c>
      <c r="F72" s="91">
        <v>0.46</v>
      </c>
      <c r="G72" s="88"/>
      <c r="H72" s="96" t="s">
        <v>1194</v>
      </c>
      <c r="I72" s="98">
        <v>3802.1</v>
      </c>
      <c r="J72" s="98">
        <v>4020</v>
      </c>
      <c r="K72" s="98">
        <v>6181.2</v>
      </c>
      <c r="L72" s="98">
        <v>3621</v>
      </c>
      <c r="M72" s="98">
        <v>2973.5</v>
      </c>
      <c r="N72" s="88"/>
      <c r="O72" s="91" t="s">
        <v>1195</v>
      </c>
      <c r="P72" s="94">
        <v>6177.4</v>
      </c>
      <c r="Q72" s="94">
        <v>7545.2</v>
      </c>
      <c r="R72" s="94">
        <v>4730.5</v>
      </c>
      <c r="S72" s="94">
        <v>6025.4</v>
      </c>
      <c r="T72" s="94">
        <v>5924.3</v>
      </c>
      <c r="U72" s="88"/>
      <c r="V72" s="91" t="s">
        <v>1196</v>
      </c>
      <c r="W72" s="94">
        <v>3023.5</v>
      </c>
      <c r="X72" s="94">
        <v>2403.9</v>
      </c>
      <c r="Y72" s="94">
        <v>1441.9</v>
      </c>
      <c r="Z72" s="94">
        <v>1589.7</v>
      </c>
      <c r="AA72" s="94">
        <v>1734.4</v>
      </c>
      <c r="AB72" s="88"/>
      <c r="AC72" s="88"/>
      <c r="AD72" s="88"/>
      <c r="AE72" s="88"/>
      <c r="AF72" s="88"/>
      <c r="AG72" s="88"/>
      <c r="AH72" s="88"/>
      <c r="AI72" s="88"/>
    </row>
    <row r="73" spans="1:35" ht="14" x14ac:dyDescent="0.15">
      <c r="A73" s="91" t="s">
        <v>1197</v>
      </c>
      <c r="B73" s="99">
        <v>0.67500000000000004</v>
      </c>
      <c r="C73" s="99">
        <v>0.51900000000000002</v>
      </c>
      <c r="D73" s="99">
        <v>0.79300000000000004</v>
      </c>
      <c r="E73" s="99">
        <v>0.58599999999999997</v>
      </c>
      <c r="F73" s="99">
        <v>0.54300000000000004</v>
      </c>
      <c r="G73" s="88"/>
      <c r="H73" s="92" t="s">
        <v>1198</v>
      </c>
      <c r="I73" s="104"/>
      <c r="J73" s="104"/>
      <c r="K73" s="104"/>
      <c r="L73" s="104"/>
      <c r="M73" s="104"/>
      <c r="N73" s="88"/>
      <c r="O73" s="92" t="s">
        <v>881</v>
      </c>
      <c r="P73" s="104"/>
      <c r="Q73" s="104"/>
      <c r="R73" s="104"/>
      <c r="S73" s="104"/>
      <c r="T73" s="104"/>
      <c r="U73" s="88"/>
      <c r="V73" s="91" t="s">
        <v>1199</v>
      </c>
      <c r="W73" s="94">
        <v>1183.5</v>
      </c>
      <c r="X73" s="94">
        <v>1197.3</v>
      </c>
      <c r="Y73" s="94">
        <v>1136</v>
      </c>
      <c r="Z73" s="94">
        <v>1066.5</v>
      </c>
      <c r="AA73" s="91">
        <v>959.6</v>
      </c>
      <c r="AB73" s="88"/>
      <c r="AC73" s="88"/>
      <c r="AD73" s="88"/>
      <c r="AE73" s="88"/>
      <c r="AF73" s="88"/>
      <c r="AG73" s="88"/>
      <c r="AH73" s="88"/>
      <c r="AI73" s="88"/>
    </row>
    <row r="74" spans="1:35" ht="28" x14ac:dyDescent="0.15">
      <c r="A74" s="92" t="s">
        <v>1200</v>
      </c>
      <c r="B74" s="104"/>
      <c r="C74" s="104"/>
      <c r="D74" s="104"/>
      <c r="E74" s="104"/>
      <c r="F74" s="104"/>
      <c r="G74" s="88"/>
      <c r="H74" s="91" t="s">
        <v>1201</v>
      </c>
      <c r="I74" s="93">
        <v>35904</v>
      </c>
      <c r="J74" s="93">
        <v>35623</v>
      </c>
      <c r="K74" s="93">
        <v>35197</v>
      </c>
      <c r="L74" s="93">
        <v>34118</v>
      </c>
      <c r="M74" s="93">
        <v>31075</v>
      </c>
      <c r="N74" s="88"/>
      <c r="O74" s="96" t="s">
        <v>1202</v>
      </c>
      <c r="P74" s="98">
        <v>6177.4</v>
      </c>
      <c r="Q74" s="98">
        <v>7545.2</v>
      </c>
      <c r="R74" s="98">
        <v>4730.5</v>
      </c>
      <c r="S74" s="98">
        <v>6025.4</v>
      </c>
      <c r="T74" s="98">
        <v>5924.3</v>
      </c>
      <c r="U74" s="88"/>
      <c r="V74" s="91" t="s">
        <v>1203</v>
      </c>
      <c r="W74" s="94">
        <v>8031.3</v>
      </c>
      <c r="X74" s="94">
        <v>8687.2999999999993</v>
      </c>
      <c r="Y74" s="94">
        <v>6477.3</v>
      </c>
      <c r="Z74" s="94">
        <v>7823.6</v>
      </c>
      <c r="AA74" s="94">
        <v>7439.4</v>
      </c>
      <c r="AB74" s="88"/>
      <c r="AC74" s="88"/>
      <c r="AD74" s="88"/>
      <c r="AE74" s="88"/>
      <c r="AF74" s="88"/>
      <c r="AG74" s="88"/>
      <c r="AH74" s="88"/>
      <c r="AI74" s="88"/>
    </row>
    <row r="75" spans="1:35" ht="28" x14ac:dyDescent="0.15">
      <c r="A75" s="91" t="s">
        <v>979</v>
      </c>
      <c r="B75" s="93">
        <v>193016</v>
      </c>
      <c r="C75" s="93">
        <v>200314</v>
      </c>
      <c r="D75" s="93">
        <v>159886</v>
      </c>
      <c r="E75" s="93">
        <v>148819</v>
      </c>
      <c r="F75" s="93">
        <v>136891</v>
      </c>
      <c r="G75" s="88"/>
      <c r="H75" s="91" t="s">
        <v>1204</v>
      </c>
      <c r="I75" s="93">
        <v>35904</v>
      </c>
      <c r="J75" s="93">
        <v>35623</v>
      </c>
      <c r="K75" s="93">
        <v>35197</v>
      </c>
      <c r="L75" s="93">
        <v>34118</v>
      </c>
      <c r="M75" s="93">
        <v>31075</v>
      </c>
      <c r="N75" s="88"/>
      <c r="O75" s="92" t="s">
        <v>1205</v>
      </c>
      <c r="P75" s="104"/>
      <c r="Q75" s="104"/>
      <c r="R75" s="104"/>
      <c r="S75" s="104"/>
      <c r="T75" s="104"/>
      <c r="U75" s="88"/>
      <c r="V75" s="91" t="s">
        <v>1082</v>
      </c>
      <c r="W75" s="94">
        <v>5500</v>
      </c>
      <c r="X75" s="94">
        <v>7100</v>
      </c>
      <c r="Y75" s="94">
        <v>4624.3999999999996</v>
      </c>
      <c r="Z75" s="91"/>
      <c r="AA75" s="91"/>
      <c r="AB75" s="88"/>
      <c r="AC75" s="88"/>
      <c r="AD75" s="88"/>
      <c r="AE75" s="88"/>
      <c r="AF75" s="88"/>
      <c r="AG75" s="88"/>
      <c r="AH75" s="88"/>
      <c r="AI75" s="88"/>
    </row>
    <row r="76" spans="1:35" ht="28" x14ac:dyDescent="0.15">
      <c r="A76" s="91" t="s">
        <v>1005</v>
      </c>
      <c r="B76" s="93">
        <v>35904</v>
      </c>
      <c r="C76" s="93">
        <v>35623</v>
      </c>
      <c r="D76" s="93">
        <v>37440</v>
      </c>
      <c r="E76" s="93">
        <v>34177</v>
      </c>
      <c r="F76" s="93">
        <v>31075</v>
      </c>
      <c r="G76" s="88"/>
      <c r="H76" s="91" t="s">
        <v>1206</v>
      </c>
      <c r="I76" s="93">
        <v>35904</v>
      </c>
      <c r="J76" s="93">
        <v>35623</v>
      </c>
      <c r="K76" s="93">
        <v>35197</v>
      </c>
      <c r="L76" s="93">
        <v>34118</v>
      </c>
      <c r="M76" s="93">
        <v>31075</v>
      </c>
      <c r="N76" s="88"/>
      <c r="O76" s="91" t="s">
        <v>1207</v>
      </c>
      <c r="P76" s="94">
        <v>6177.4</v>
      </c>
      <c r="Q76" s="94">
        <v>7545.2</v>
      </c>
      <c r="R76" s="94">
        <v>4730.5</v>
      </c>
      <c r="S76" s="94">
        <v>6025.4</v>
      </c>
      <c r="T76" s="94">
        <v>5924.3</v>
      </c>
      <c r="U76" s="88"/>
      <c r="V76" s="91" t="s">
        <v>1208</v>
      </c>
      <c r="W76" s="94">
        <v>8064.2</v>
      </c>
      <c r="X76" s="94">
        <v>4764.1000000000004</v>
      </c>
      <c r="Y76" s="94">
        <v>4660.7</v>
      </c>
      <c r="Z76" s="94">
        <v>8558.1</v>
      </c>
      <c r="AA76" s="94">
        <v>8463.6</v>
      </c>
      <c r="AB76" s="88"/>
      <c r="AC76" s="88"/>
      <c r="AD76" s="88"/>
      <c r="AE76" s="88"/>
      <c r="AF76" s="88"/>
      <c r="AG76" s="88"/>
      <c r="AH76" s="88"/>
      <c r="AI76" s="88"/>
    </row>
    <row r="77" spans="1:35" ht="14" x14ac:dyDescent="0.15">
      <c r="A77" s="91" t="s">
        <v>1209</v>
      </c>
      <c r="B77" s="91">
        <v>0</v>
      </c>
      <c r="C77" s="91">
        <v>0</v>
      </c>
      <c r="D77" s="91">
        <v>0</v>
      </c>
      <c r="E77" s="91">
        <v>0</v>
      </c>
      <c r="F77" s="91">
        <v>0</v>
      </c>
      <c r="G77" s="88"/>
      <c r="H77" s="91" t="s">
        <v>1210</v>
      </c>
      <c r="I77" s="91"/>
      <c r="J77" s="91"/>
      <c r="K77" s="91"/>
      <c r="L77" s="91">
        <v>1.2</v>
      </c>
      <c r="M77" s="91">
        <v>13.1</v>
      </c>
      <c r="N77" s="88"/>
      <c r="O77" s="91" t="s">
        <v>1211</v>
      </c>
      <c r="P77" s="91">
        <v>150.30000000000001</v>
      </c>
      <c r="Q77" s="95">
        <v>-181.5</v>
      </c>
      <c r="R77" s="91">
        <v>63.1</v>
      </c>
      <c r="S77" s="91">
        <v>174.3</v>
      </c>
      <c r="T77" s="95">
        <v>-453.6</v>
      </c>
      <c r="U77" s="88"/>
      <c r="V77" s="91" t="s">
        <v>1212</v>
      </c>
      <c r="W77" s="94">
        <v>3896</v>
      </c>
      <c r="X77" s="91">
        <v>845.5</v>
      </c>
      <c r="Y77" s="91">
        <v>907.8</v>
      </c>
      <c r="Z77" s="94">
        <v>4976.2</v>
      </c>
      <c r="AA77" s="94">
        <v>5207.7</v>
      </c>
      <c r="AB77" s="88"/>
      <c r="AC77" s="88"/>
      <c r="AD77" s="88"/>
      <c r="AE77" s="88"/>
      <c r="AF77" s="88"/>
      <c r="AG77" s="88"/>
      <c r="AH77" s="88"/>
      <c r="AI77" s="88"/>
    </row>
    <row r="78" spans="1:35" ht="28" x14ac:dyDescent="0.15">
      <c r="A78" s="91" t="s">
        <v>1213</v>
      </c>
      <c r="B78" s="94">
        <v>2583.8000000000002</v>
      </c>
      <c r="C78" s="94">
        <v>4709.2</v>
      </c>
      <c r="D78" s="94">
        <v>3449.1</v>
      </c>
      <c r="E78" s="91">
        <v>912.5</v>
      </c>
      <c r="F78" s="94">
        <v>1037.5999999999999</v>
      </c>
      <c r="G78" s="88"/>
      <c r="H78" s="91" t="s">
        <v>1214</v>
      </c>
      <c r="I78" s="94">
        <v>1997.5</v>
      </c>
      <c r="J78" s="94">
        <v>2075.6</v>
      </c>
      <c r="K78" s="94">
        <v>2025.6</v>
      </c>
      <c r="L78" s="94">
        <v>1318.1</v>
      </c>
      <c r="M78" s="94">
        <v>1215.5</v>
      </c>
      <c r="N78" s="88"/>
      <c r="O78" s="91" t="s">
        <v>1215</v>
      </c>
      <c r="P78" s="91">
        <v>55.5</v>
      </c>
      <c r="Q78" s="91">
        <v>86.5</v>
      </c>
      <c r="R78" s="95">
        <v>-123.3</v>
      </c>
      <c r="S78" s="95">
        <v>-20.399999999999999</v>
      </c>
      <c r="T78" s="91">
        <v>48.9</v>
      </c>
      <c r="U78" s="88"/>
      <c r="V78" s="91" t="s">
        <v>1216</v>
      </c>
      <c r="W78" s="94">
        <v>1870.6</v>
      </c>
      <c r="X78" s="94">
        <v>1868.1</v>
      </c>
      <c r="Y78" s="94">
        <v>1751.4</v>
      </c>
      <c r="Z78" s="94">
        <v>1617.9</v>
      </c>
      <c r="AA78" s="94">
        <v>1482</v>
      </c>
      <c r="AB78" s="88"/>
      <c r="AC78" s="88"/>
      <c r="AD78" s="88"/>
      <c r="AE78" s="88"/>
      <c r="AF78" s="88"/>
      <c r="AG78" s="88"/>
      <c r="AH78" s="88"/>
      <c r="AI78" s="88"/>
    </row>
    <row r="79" spans="1:35" ht="14" x14ac:dyDescent="0.15">
      <c r="A79" s="91" t="s">
        <v>965</v>
      </c>
      <c r="B79" s="93">
        <v>226335</v>
      </c>
      <c r="C79" s="93">
        <v>231228</v>
      </c>
      <c r="D79" s="93">
        <v>193877</v>
      </c>
      <c r="E79" s="93">
        <v>182083</v>
      </c>
      <c r="F79" s="93">
        <v>166928</v>
      </c>
      <c r="G79" s="88"/>
      <c r="H79" s="91" t="s">
        <v>1217</v>
      </c>
      <c r="I79" s="94">
        <v>1997.5</v>
      </c>
      <c r="J79" s="94">
        <v>2075.6</v>
      </c>
      <c r="K79" s="94">
        <v>2025.6</v>
      </c>
      <c r="L79" s="94">
        <v>1318.1</v>
      </c>
      <c r="M79" s="94">
        <v>1215.5</v>
      </c>
      <c r="N79" s="88"/>
      <c r="O79" s="91" t="s">
        <v>1218</v>
      </c>
      <c r="P79" s="95">
        <v>-118.7</v>
      </c>
      <c r="Q79" s="91">
        <v>108.1</v>
      </c>
      <c r="R79" s="95">
        <v>-43.9</v>
      </c>
      <c r="S79" s="95">
        <v>-27.1</v>
      </c>
      <c r="T79" s="95">
        <v>-26.4</v>
      </c>
      <c r="U79" s="88"/>
      <c r="V79" s="91" t="s">
        <v>1219</v>
      </c>
      <c r="W79" s="94">
        <v>6724</v>
      </c>
      <c r="X79" s="94">
        <v>6137.2</v>
      </c>
      <c r="Y79" s="94">
        <v>6890</v>
      </c>
      <c r="Z79" s="94">
        <v>9115.9</v>
      </c>
      <c r="AA79" s="94">
        <v>6516.2</v>
      </c>
      <c r="AB79" s="88"/>
      <c r="AC79" s="88"/>
      <c r="AD79" s="88"/>
      <c r="AE79" s="88"/>
      <c r="AF79" s="88"/>
      <c r="AG79" s="88"/>
      <c r="AH79" s="88"/>
      <c r="AI79" s="88"/>
    </row>
    <row r="80" spans="1:35" ht="14" x14ac:dyDescent="0.15">
      <c r="A80" s="92" t="s">
        <v>1220</v>
      </c>
      <c r="B80" s="104"/>
      <c r="C80" s="104"/>
      <c r="D80" s="104"/>
      <c r="E80" s="104"/>
      <c r="F80" s="104"/>
      <c r="G80" s="88"/>
      <c r="H80" s="91" t="s">
        <v>1221</v>
      </c>
      <c r="I80" s="93">
        <v>12134</v>
      </c>
      <c r="J80" s="93">
        <v>13021</v>
      </c>
      <c r="K80" s="93">
        <v>13321</v>
      </c>
      <c r="L80" s="93">
        <v>12758</v>
      </c>
      <c r="M80" s="91"/>
      <c r="N80" s="88"/>
      <c r="O80" s="91" t="s">
        <v>1222</v>
      </c>
      <c r="P80" s="91">
        <v>87.1</v>
      </c>
      <c r="Q80" s="91">
        <v>13.1</v>
      </c>
      <c r="R80" s="95">
        <v>-104.1</v>
      </c>
      <c r="S80" s="91">
        <v>126.8</v>
      </c>
      <c r="T80" s="95">
        <v>-431.1</v>
      </c>
      <c r="U80" s="88"/>
      <c r="V80" s="91" t="s">
        <v>1037</v>
      </c>
      <c r="W80" s="94">
        <v>1319.3</v>
      </c>
      <c r="X80" s="94">
        <v>3182.9</v>
      </c>
      <c r="Y80" s="91">
        <v>871.5</v>
      </c>
      <c r="Z80" s="94">
        <v>2146.5</v>
      </c>
      <c r="AA80" s="91">
        <v>969.1</v>
      </c>
      <c r="AB80" s="88"/>
      <c r="AC80" s="88"/>
      <c r="AD80" s="88"/>
      <c r="AE80" s="88"/>
      <c r="AF80" s="88"/>
      <c r="AG80" s="88"/>
      <c r="AH80" s="88"/>
      <c r="AI80" s="88"/>
    </row>
    <row r="81" spans="1:35" ht="28" x14ac:dyDescent="0.15">
      <c r="A81" s="91" t="s">
        <v>1223</v>
      </c>
      <c r="B81" s="91">
        <v>0.44</v>
      </c>
      <c r="C81" s="91">
        <v>0.44</v>
      </c>
      <c r="D81" s="91">
        <v>0.38</v>
      </c>
      <c r="E81" s="91">
        <v>0.53</v>
      </c>
      <c r="F81" s="91">
        <v>0.64</v>
      </c>
      <c r="G81" s="88"/>
      <c r="H81" s="91" t="s">
        <v>1224</v>
      </c>
      <c r="I81" s="94">
        <v>2601.5</v>
      </c>
      <c r="J81" s="94">
        <v>3716.1</v>
      </c>
      <c r="K81" s="94">
        <v>3726.8</v>
      </c>
      <c r="L81" s="94">
        <v>3904.9</v>
      </c>
      <c r="M81" s="94">
        <v>3792.2</v>
      </c>
      <c r="N81" s="88"/>
      <c r="O81" s="96" t="s">
        <v>1225</v>
      </c>
      <c r="P81" s="98">
        <v>6264.5</v>
      </c>
      <c r="Q81" s="98">
        <v>7558.3</v>
      </c>
      <c r="R81" s="98">
        <v>4626.3999999999996</v>
      </c>
      <c r="S81" s="98">
        <v>6152.2</v>
      </c>
      <c r="T81" s="98">
        <v>5493.2</v>
      </c>
      <c r="U81" s="88"/>
      <c r="V81" s="91" t="s">
        <v>1122</v>
      </c>
      <c r="W81" s="94">
        <v>5487.5</v>
      </c>
      <c r="X81" s="94">
        <v>7101.5</v>
      </c>
      <c r="Y81" s="94">
        <v>4624.3999999999996</v>
      </c>
      <c r="Z81" s="94">
        <v>5728.4</v>
      </c>
      <c r="AA81" s="94">
        <v>4225</v>
      </c>
      <c r="AB81" s="88"/>
      <c r="AC81" s="88"/>
      <c r="AD81" s="88"/>
      <c r="AE81" s="88"/>
      <c r="AF81" s="88"/>
      <c r="AG81" s="88"/>
      <c r="AH81" s="88"/>
      <c r="AI81" s="88"/>
    </row>
    <row r="82" spans="1:35" ht="28" x14ac:dyDescent="0.15">
      <c r="A82" s="91" t="s">
        <v>1107</v>
      </c>
      <c r="B82" s="99">
        <v>0.33800000000000002</v>
      </c>
      <c r="C82" s="99">
        <v>0.39300000000000002</v>
      </c>
      <c r="D82" s="99">
        <v>0.32</v>
      </c>
      <c r="E82" s="99">
        <v>0.375</v>
      </c>
      <c r="F82" s="99">
        <v>0.36799999999999999</v>
      </c>
      <c r="G82" s="88"/>
      <c r="H82" s="91" t="s">
        <v>1226</v>
      </c>
      <c r="I82" s="91">
        <v>757.8</v>
      </c>
      <c r="J82" s="91">
        <v>738.3</v>
      </c>
      <c r="K82" s="91">
        <v>702</v>
      </c>
      <c r="L82" s="91">
        <v>660.6</v>
      </c>
      <c r="M82" s="91">
        <v>627.79999999999995</v>
      </c>
      <c r="N82" s="88"/>
      <c r="O82" s="91" t="s">
        <v>1227</v>
      </c>
      <c r="P82" s="94">
        <v>6264.5</v>
      </c>
      <c r="Q82" s="94">
        <v>7558.3</v>
      </c>
      <c r="R82" s="94">
        <v>4626.3999999999996</v>
      </c>
      <c r="S82" s="94">
        <v>6152.2</v>
      </c>
      <c r="T82" s="94">
        <v>5493.2</v>
      </c>
      <c r="U82" s="88"/>
      <c r="V82" s="91" t="s">
        <v>1228</v>
      </c>
      <c r="W82" s="94">
        <v>4168.2</v>
      </c>
      <c r="X82" s="94">
        <v>3918.6</v>
      </c>
      <c r="Y82" s="94">
        <v>3752.9</v>
      </c>
      <c r="Z82" s="94">
        <v>3581.9</v>
      </c>
      <c r="AA82" s="94">
        <v>3255.9</v>
      </c>
      <c r="AB82" s="88"/>
      <c r="AC82" s="88"/>
      <c r="AD82" s="88"/>
      <c r="AE82" s="88"/>
      <c r="AF82" s="88"/>
      <c r="AG82" s="88"/>
      <c r="AH82" s="88"/>
      <c r="AI82" s="88"/>
    </row>
    <row r="83" spans="1:35" ht="14" x14ac:dyDescent="0.15">
      <c r="A83" s="91" t="s">
        <v>1229</v>
      </c>
      <c r="B83" s="99">
        <v>0.15</v>
      </c>
      <c r="C83" s="99">
        <v>0.17100000000000001</v>
      </c>
      <c r="D83" s="99">
        <v>0.123</v>
      </c>
      <c r="E83" s="99">
        <v>0.2</v>
      </c>
      <c r="F83" s="99">
        <v>0.23499999999999999</v>
      </c>
      <c r="G83" s="88"/>
      <c r="H83" s="91" t="s">
        <v>1230</v>
      </c>
      <c r="I83" s="94">
        <v>1843.7</v>
      </c>
      <c r="J83" s="94">
        <v>2977.8</v>
      </c>
      <c r="K83" s="94">
        <v>3024.8</v>
      </c>
      <c r="L83" s="94">
        <v>3244.3</v>
      </c>
      <c r="M83" s="94">
        <v>3164.4</v>
      </c>
      <c r="N83" s="88"/>
      <c r="O83" s="92" t="s">
        <v>1231</v>
      </c>
      <c r="P83" s="104"/>
      <c r="Q83" s="104"/>
      <c r="R83" s="104"/>
      <c r="S83" s="104"/>
      <c r="T83" s="104"/>
      <c r="U83" s="88"/>
      <c r="V83" s="88"/>
      <c r="W83" s="88"/>
      <c r="X83" s="88"/>
      <c r="Y83" s="88"/>
      <c r="Z83" s="88"/>
      <c r="AA83" s="88"/>
      <c r="AB83" s="88"/>
      <c r="AC83" s="88"/>
      <c r="AD83" s="88"/>
      <c r="AE83" s="88"/>
      <c r="AF83" s="88"/>
      <c r="AG83" s="88"/>
      <c r="AH83" s="88"/>
      <c r="AI83" s="88"/>
    </row>
    <row r="84" spans="1:35" ht="28" x14ac:dyDescent="0.15">
      <c r="A84" s="91" t="s">
        <v>1232</v>
      </c>
      <c r="B84" s="91">
        <v>0.79</v>
      </c>
      <c r="C84" s="91">
        <v>0.83</v>
      </c>
      <c r="D84" s="91">
        <v>0.77</v>
      </c>
      <c r="E84" s="91">
        <v>0.76</v>
      </c>
      <c r="F84" s="91">
        <v>0.77</v>
      </c>
      <c r="G84" s="88"/>
      <c r="H84" s="91" t="s">
        <v>1233</v>
      </c>
      <c r="I84" s="93">
        <v>52637</v>
      </c>
      <c r="J84" s="93">
        <v>54435</v>
      </c>
      <c r="K84" s="93">
        <v>54271</v>
      </c>
      <c r="L84" s="93">
        <v>52100</v>
      </c>
      <c r="M84" s="93">
        <v>36096</v>
      </c>
      <c r="N84" s="88"/>
      <c r="O84" s="91" t="s">
        <v>1234</v>
      </c>
      <c r="P84" s="94">
        <v>6177.4</v>
      </c>
      <c r="Q84" s="94">
        <v>7545.2</v>
      </c>
      <c r="R84" s="94">
        <v>4730.5</v>
      </c>
      <c r="S84" s="94">
        <v>6025.4</v>
      </c>
      <c r="T84" s="94">
        <v>5924.3</v>
      </c>
      <c r="U84" s="88"/>
      <c r="V84" s="88"/>
      <c r="W84" s="88"/>
      <c r="X84" s="88"/>
      <c r="Y84" s="88"/>
      <c r="Z84" s="88"/>
      <c r="AA84" s="88"/>
      <c r="AB84" s="88"/>
      <c r="AC84" s="88"/>
      <c r="AD84" s="88"/>
      <c r="AE84" s="88"/>
      <c r="AF84" s="88"/>
      <c r="AG84" s="88"/>
      <c r="AH84" s="88"/>
      <c r="AI84" s="88"/>
    </row>
    <row r="85" spans="1:35" ht="28" x14ac:dyDescent="0.15">
      <c r="A85" s="91" t="s">
        <v>1193</v>
      </c>
      <c r="B85" s="91">
        <v>0.33</v>
      </c>
      <c r="C85" s="91">
        <v>0.48</v>
      </c>
      <c r="D85" s="91">
        <v>0.21</v>
      </c>
      <c r="E85" s="91">
        <v>0.41</v>
      </c>
      <c r="F85" s="91">
        <v>0.46</v>
      </c>
      <c r="G85" s="88"/>
      <c r="H85" s="92" t="s">
        <v>1235</v>
      </c>
      <c r="I85" s="104"/>
      <c r="J85" s="104"/>
      <c r="K85" s="104"/>
      <c r="L85" s="104"/>
      <c r="M85" s="104"/>
      <c r="N85" s="88"/>
      <c r="O85" s="91" t="s">
        <v>1236</v>
      </c>
      <c r="P85" s="94">
        <v>6177.4</v>
      </c>
      <c r="Q85" s="94">
        <v>7545.2</v>
      </c>
      <c r="R85" s="94">
        <v>4730.5</v>
      </c>
      <c r="S85" s="94">
        <v>6109.4</v>
      </c>
      <c r="T85" s="94">
        <v>5999.3</v>
      </c>
      <c r="U85" s="88"/>
      <c r="V85" s="88"/>
      <c r="W85" s="88"/>
      <c r="X85" s="88"/>
      <c r="Y85" s="88"/>
      <c r="Z85" s="88"/>
      <c r="AA85" s="88"/>
      <c r="AB85" s="88"/>
      <c r="AC85" s="88"/>
      <c r="AD85" s="88"/>
      <c r="AE85" s="88"/>
      <c r="AF85" s="88"/>
      <c r="AG85" s="88"/>
      <c r="AH85" s="88"/>
      <c r="AI85" s="88"/>
    </row>
    <row r="86" spans="1:35" ht="14" x14ac:dyDescent="0.15">
      <c r="A86" s="92" t="s">
        <v>1237</v>
      </c>
      <c r="B86" s="104"/>
      <c r="C86" s="104"/>
      <c r="D86" s="104"/>
      <c r="E86" s="104"/>
      <c r="F86" s="104"/>
      <c r="G86" s="88"/>
      <c r="H86" s="96" t="s">
        <v>1235</v>
      </c>
      <c r="I86" s="97">
        <v>56439</v>
      </c>
      <c r="J86" s="97">
        <v>58455</v>
      </c>
      <c r="K86" s="97">
        <v>60452</v>
      </c>
      <c r="L86" s="97">
        <v>55721</v>
      </c>
      <c r="M86" s="97">
        <v>39070</v>
      </c>
      <c r="N86" s="88"/>
      <c r="O86" s="91" t="s">
        <v>1238</v>
      </c>
      <c r="P86" s="91">
        <v>736.5</v>
      </c>
      <c r="Q86" s="91">
        <v>746.3</v>
      </c>
      <c r="R86" s="91">
        <v>744.6</v>
      </c>
      <c r="S86" s="91">
        <v>758.1</v>
      </c>
      <c r="T86" s="91">
        <v>778.2</v>
      </c>
      <c r="U86" s="88"/>
      <c r="V86" s="88"/>
      <c r="W86" s="88"/>
      <c r="X86" s="88"/>
      <c r="Y86" s="88"/>
      <c r="Z86" s="88"/>
      <c r="AA86" s="88"/>
      <c r="AB86" s="88"/>
      <c r="AC86" s="88"/>
      <c r="AD86" s="88"/>
      <c r="AE86" s="88"/>
      <c r="AF86" s="88"/>
      <c r="AG86" s="88"/>
      <c r="AH86" s="88"/>
      <c r="AI86" s="88"/>
    </row>
    <row r="87" spans="1:35" ht="28" x14ac:dyDescent="0.15">
      <c r="A87" s="91" t="s">
        <v>1239</v>
      </c>
      <c r="B87" s="93">
        <v>35299</v>
      </c>
      <c r="C87" s="93">
        <v>37726</v>
      </c>
      <c r="D87" s="93">
        <v>23360</v>
      </c>
      <c r="E87" s="93">
        <v>29443</v>
      </c>
      <c r="F87" s="93">
        <v>26963</v>
      </c>
      <c r="G87" s="88"/>
      <c r="H87" s="92" t="s">
        <v>1240</v>
      </c>
      <c r="I87" s="104"/>
      <c r="J87" s="104"/>
      <c r="K87" s="104"/>
      <c r="L87" s="104"/>
      <c r="M87" s="104"/>
      <c r="N87" s="88"/>
      <c r="O87" s="91" t="s">
        <v>1241</v>
      </c>
      <c r="P87" s="91">
        <v>8.39</v>
      </c>
      <c r="Q87" s="91">
        <v>10.11</v>
      </c>
      <c r="R87" s="91">
        <v>6.35</v>
      </c>
      <c r="S87" s="91">
        <v>7.95</v>
      </c>
      <c r="T87" s="91">
        <v>7.61</v>
      </c>
      <c r="U87" s="88"/>
      <c r="V87" s="88"/>
      <c r="W87" s="88"/>
      <c r="X87" s="88"/>
      <c r="Y87" s="88"/>
      <c r="Z87" s="88"/>
      <c r="AA87" s="88"/>
      <c r="AB87" s="88"/>
      <c r="AC87" s="88"/>
      <c r="AD87" s="88"/>
      <c r="AE87" s="88"/>
      <c r="AF87" s="88"/>
      <c r="AG87" s="88"/>
      <c r="AH87" s="88"/>
      <c r="AI87" s="88"/>
    </row>
    <row r="88" spans="1:35" ht="28" x14ac:dyDescent="0.15">
      <c r="A88" s="91" t="s">
        <v>1242</v>
      </c>
      <c r="B88" s="93">
        <v>132472</v>
      </c>
      <c r="C88" s="93">
        <v>116115</v>
      </c>
      <c r="D88" s="93">
        <v>94853</v>
      </c>
      <c r="E88" s="93">
        <v>102961</v>
      </c>
      <c r="F88" s="93">
        <v>95541</v>
      </c>
      <c r="G88" s="88"/>
      <c r="H88" s="91" t="s">
        <v>1243</v>
      </c>
      <c r="I88" s="100">
        <v>-6003.4</v>
      </c>
      <c r="J88" s="100">
        <v>-4601</v>
      </c>
      <c r="K88" s="100">
        <v>-7824.9</v>
      </c>
      <c r="L88" s="100">
        <v>-8210.2999999999993</v>
      </c>
      <c r="M88" s="100">
        <v>-6258.4</v>
      </c>
      <c r="N88" s="88"/>
      <c r="O88" s="91" t="s">
        <v>1244</v>
      </c>
      <c r="P88" s="91">
        <v>8.39</v>
      </c>
      <c r="Q88" s="91">
        <v>10.11</v>
      </c>
      <c r="R88" s="91">
        <v>6.35</v>
      </c>
      <c r="S88" s="91">
        <v>8.06</v>
      </c>
      <c r="T88" s="91">
        <v>7.71</v>
      </c>
      <c r="U88" s="88"/>
      <c r="V88" s="88"/>
      <c r="W88" s="88"/>
      <c r="X88" s="88"/>
      <c r="Y88" s="88"/>
      <c r="Z88" s="88"/>
      <c r="AA88" s="88"/>
      <c r="AB88" s="88"/>
      <c r="AC88" s="88"/>
      <c r="AD88" s="88"/>
      <c r="AE88" s="88"/>
      <c r="AF88" s="88"/>
      <c r="AG88" s="88"/>
      <c r="AH88" s="88"/>
      <c r="AI88" s="88"/>
    </row>
    <row r="89" spans="1:35" ht="28" x14ac:dyDescent="0.15">
      <c r="A89" s="91" t="s">
        <v>1245</v>
      </c>
      <c r="B89" s="93">
        <v>336237</v>
      </c>
      <c r="C89" s="93">
        <v>269272</v>
      </c>
      <c r="D89" s="93">
        <v>263134</v>
      </c>
      <c r="E89" s="93">
        <v>231760</v>
      </c>
      <c r="F89" s="93">
        <v>156244</v>
      </c>
      <c r="G89" s="88"/>
      <c r="H89" s="91" t="s">
        <v>1209</v>
      </c>
      <c r="I89" s="91">
        <v>0</v>
      </c>
      <c r="J89" s="91">
        <v>0</v>
      </c>
      <c r="K89" s="91">
        <v>0</v>
      </c>
      <c r="L89" s="91">
        <v>0</v>
      </c>
      <c r="M89" s="91">
        <v>0</v>
      </c>
      <c r="N89" s="88"/>
      <c r="O89" s="91" t="s">
        <v>1246</v>
      </c>
      <c r="P89" s="91">
        <v>10.41</v>
      </c>
      <c r="Q89" s="91">
        <v>9.6</v>
      </c>
      <c r="R89" s="91">
        <v>5.96</v>
      </c>
      <c r="S89" s="91">
        <v>7.99</v>
      </c>
      <c r="T89" s="91">
        <v>7.62</v>
      </c>
      <c r="U89" s="88"/>
      <c r="V89" s="88"/>
      <c r="W89" s="88"/>
      <c r="X89" s="88"/>
      <c r="Y89" s="88"/>
      <c r="Z89" s="88"/>
      <c r="AA89" s="88"/>
      <c r="AB89" s="88"/>
      <c r="AC89" s="88"/>
      <c r="AD89" s="88"/>
      <c r="AE89" s="88"/>
      <c r="AF89" s="88"/>
      <c r="AG89" s="88"/>
      <c r="AH89" s="88"/>
      <c r="AI89" s="88"/>
    </row>
    <row r="90" spans="1:35" ht="28" x14ac:dyDescent="0.15">
      <c r="A90" s="92" t="s">
        <v>1247</v>
      </c>
      <c r="B90" s="104"/>
      <c r="C90" s="104"/>
      <c r="D90" s="104"/>
      <c r="E90" s="104"/>
      <c r="F90" s="104"/>
      <c r="G90" s="88"/>
      <c r="H90" s="91" t="s">
        <v>1248</v>
      </c>
      <c r="I90" s="91">
        <v>0</v>
      </c>
      <c r="J90" s="91">
        <v>0</v>
      </c>
      <c r="K90" s="91">
        <v>0</v>
      </c>
      <c r="L90" s="91">
        <v>0</v>
      </c>
      <c r="M90" s="91">
        <v>0</v>
      </c>
      <c r="N90" s="88"/>
      <c r="O90" s="91" t="s">
        <v>1249</v>
      </c>
      <c r="P90" s="94">
        <v>6177.4</v>
      </c>
      <c r="Q90" s="94">
        <v>7545.2</v>
      </c>
      <c r="R90" s="94">
        <v>4730.5</v>
      </c>
      <c r="S90" s="94">
        <v>6025.4</v>
      </c>
      <c r="T90" s="94">
        <v>5924.3</v>
      </c>
      <c r="U90" s="88"/>
      <c r="V90" s="88"/>
      <c r="W90" s="88"/>
      <c r="X90" s="88"/>
      <c r="Y90" s="88"/>
      <c r="Z90" s="88"/>
      <c r="AA90" s="88"/>
      <c r="AB90" s="88"/>
      <c r="AC90" s="88"/>
      <c r="AD90" s="88"/>
      <c r="AE90" s="88"/>
      <c r="AF90" s="88"/>
      <c r="AG90" s="88"/>
      <c r="AH90" s="88"/>
      <c r="AI90" s="88"/>
    </row>
    <row r="91" spans="1:35" ht="28" x14ac:dyDescent="0.15">
      <c r="A91" s="91" t="s">
        <v>9</v>
      </c>
      <c r="B91" s="91">
        <v>1.43</v>
      </c>
      <c r="C91" s="91">
        <v>1.78</v>
      </c>
      <c r="D91" s="91">
        <v>1.01</v>
      </c>
      <c r="E91" s="91">
        <v>0.98</v>
      </c>
      <c r="F91" s="91">
        <v>1.36</v>
      </c>
      <c r="G91" s="88"/>
      <c r="H91" s="91" t="s">
        <v>1250</v>
      </c>
      <c r="I91" s="100">
        <v>-6003.4</v>
      </c>
      <c r="J91" s="100">
        <v>-4601</v>
      </c>
      <c r="K91" s="100">
        <v>-7824.9</v>
      </c>
      <c r="L91" s="100">
        <v>-8210.2999999999993</v>
      </c>
      <c r="M91" s="100">
        <v>-6258.4</v>
      </c>
      <c r="N91" s="88"/>
      <c r="O91" s="91" t="s">
        <v>1251</v>
      </c>
      <c r="P91" s="91">
        <v>1</v>
      </c>
      <c r="Q91" s="91">
        <v>1</v>
      </c>
      <c r="R91" s="91">
        <v>1</v>
      </c>
      <c r="S91" s="91">
        <v>1</v>
      </c>
      <c r="T91" s="91">
        <v>1</v>
      </c>
      <c r="U91" s="88"/>
      <c r="V91" s="88"/>
      <c r="W91" s="88"/>
      <c r="X91" s="88"/>
      <c r="Y91" s="88"/>
      <c r="Z91" s="88"/>
      <c r="AA91" s="88"/>
      <c r="AB91" s="88"/>
      <c r="AC91" s="88"/>
      <c r="AD91" s="88"/>
      <c r="AE91" s="88"/>
      <c r="AF91" s="88"/>
      <c r="AG91" s="88"/>
      <c r="AH91" s="88"/>
      <c r="AI91" s="88"/>
    </row>
    <row r="92" spans="1:35" ht="28" x14ac:dyDescent="0.15">
      <c r="A92" s="91" t="s">
        <v>1252</v>
      </c>
      <c r="B92" s="91">
        <v>1.41</v>
      </c>
      <c r="C92" s="91">
        <v>1.76</v>
      </c>
      <c r="D92" s="91">
        <v>1</v>
      </c>
      <c r="E92" s="91">
        <v>0.97</v>
      </c>
      <c r="F92" s="91">
        <v>1.35</v>
      </c>
      <c r="G92" s="88"/>
      <c r="H92" s="91" t="s">
        <v>1253</v>
      </c>
      <c r="I92" s="93">
        <v>71624</v>
      </c>
      <c r="J92" s="93">
        <v>67810</v>
      </c>
      <c r="K92" s="93">
        <v>67066</v>
      </c>
      <c r="L92" s="93">
        <v>66329</v>
      </c>
      <c r="M92" s="93">
        <v>61529</v>
      </c>
      <c r="N92" s="88"/>
      <c r="O92" s="91" t="s">
        <v>1254</v>
      </c>
      <c r="P92" s="91">
        <v>736.5</v>
      </c>
      <c r="Q92" s="91">
        <v>746.3</v>
      </c>
      <c r="R92" s="91">
        <v>744.6</v>
      </c>
      <c r="S92" s="91">
        <v>758.1</v>
      </c>
      <c r="T92" s="91">
        <v>778.2</v>
      </c>
      <c r="U92" s="88"/>
      <c r="V92" s="88"/>
      <c r="W92" s="88"/>
      <c r="X92" s="88"/>
      <c r="Y92" s="88"/>
      <c r="Z92" s="88"/>
      <c r="AA92" s="88"/>
      <c r="AB92" s="88"/>
      <c r="AC92" s="88"/>
      <c r="AD92" s="88"/>
      <c r="AE92" s="88"/>
      <c r="AF92" s="88"/>
      <c r="AG92" s="88"/>
      <c r="AH92" s="88"/>
      <c r="AI92" s="88"/>
    </row>
    <row r="93" spans="1:35" ht="28" x14ac:dyDescent="0.15">
      <c r="A93" s="91" t="s">
        <v>1255</v>
      </c>
      <c r="B93" s="91">
        <v>0.03</v>
      </c>
      <c r="C93" s="91">
        <v>0.06</v>
      </c>
      <c r="D93" s="91">
        <v>0</v>
      </c>
      <c r="E93" s="95">
        <v>0</v>
      </c>
      <c r="F93" s="91">
        <v>0.03</v>
      </c>
      <c r="G93" s="88"/>
      <c r="H93" s="91" t="s">
        <v>1256</v>
      </c>
      <c r="I93" s="94">
        <v>8563.7000000000007</v>
      </c>
      <c r="J93" s="94">
        <v>8248.2000000000007</v>
      </c>
      <c r="K93" s="94">
        <v>7920.2</v>
      </c>
      <c r="L93" s="94">
        <v>7670.5</v>
      </c>
      <c r="M93" s="94">
        <v>7392.6</v>
      </c>
      <c r="N93" s="88"/>
      <c r="O93" s="91" t="s">
        <v>1257</v>
      </c>
      <c r="P93" s="91">
        <v>8.39</v>
      </c>
      <c r="Q93" s="91">
        <v>10.11</v>
      </c>
      <c r="R93" s="91">
        <v>6.35</v>
      </c>
      <c r="S93" s="91">
        <v>7.95</v>
      </c>
      <c r="T93" s="91">
        <v>7.61</v>
      </c>
      <c r="U93" s="88"/>
      <c r="V93" s="88"/>
      <c r="W93" s="88"/>
      <c r="X93" s="88"/>
      <c r="Y93" s="88"/>
      <c r="Z93" s="88"/>
      <c r="AA93" s="88"/>
      <c r="AB93" s="88"/>
      <c r="AC93" s="88"/>
      <c r="AD93" s="88"/>
      <c r="AE93" s="88"/>
      <c r="AF93" s="88"/>
      <c r="AG93" s="88"/>
      <c r="AH93" s="88"/>
      <c r="AI93" s="88"/>
    </row>
    <row r="94" spans="1:35" ht="28" x14ac:dyDescent="0.15">
      <c r="A94" s="92" t="s">
        <v>1258</v>
      </c>
      <c r="B94" s="104"/>
      <c r="C94" s="104"/>
      <c r="D94" s="104"/>
      <c r="E94" s="104"/>
      <c r="F94" s="104"/>
      <c r="G94" s="88"/>
      <c r="H94" s="91" t="s">
        <v>1259</v>
      </c>
      <c r="I94" s="91">
        <v>16.600000000000001</v>
      </c>
      <c r="J94" s="91">
        <v>16.600000000000001</v>
      </c>
      <c r="K94" s="91">
        <v>16.600000000000001</v>
      </c>
      <c r="L94" s="91">
        <v>16.600000000000001</v>
      </c>
      <c r="M94" s="91">
        <v>16.600000000000001</v>
      </c>
      <c r="N94" s="88"/>
      <c r="O94" s="91" t="s">
        <v>1260</v>
      </c>
      <c r="P94" s="91">
        <v>8.39</v>
      </c>
      <c r="Q94" s="91">
        <v>10.11</v>
      </c>
      <c r="R94" s="91">
        <v>6.35</v>
      </c>
      <c r="S94" s="91">
        <v>8.06</v>
      </c>
      <c r="T94" s="91">
        <v>7.71</v>
      </c>
      <c r="U94" s="88"/>
      <c r="V94" s="88"/>
      <c r="W94" s="88"/>
      <c r="X94" s="88"/>
      <c r="Y94" s="88"/>
      <c r="Z94" s="88"/>
      <c r="AA94" s="88"/>
      <c r="AB94" s="88"/>
      <c r="AC94" s="88"/>
      <c r="AD94" s="88"/>
      <c r="AE94" s="88"/>
      <c r="AF94" s="88"/>
      <c r="AG94" s="88"/>
      <c r="AH94" s="88"/>
      <c r="AI94" s="88"/>
    </row>
    <row r="95" spans="1:35" ht="28" x14ac:dyDescent="0.15">
      <c r="A95" s="91" t="s">
        <v>1261</v>
      </c>
      <c r="B95" s="91">
        <v>11.63</v>
      </c>
      <c r="C95" s="91">
        <v>11.66</v>
      </c>
      <c r="D95" s="91">
        <v>8.86</v>
      </c>
      <c r="E95" s="91">
        <v>9.16</v>
      </c>
      <c r="F95" s="91">
        <v>9.6199999999999992</v>
      </c>
      <c r="G95" s="88"/>
      <c r="H95" s="91" t="s">
        <v>1262</v>
      </c>
      <c r="I95" s="94">
        <v>8547.1</v>
      </c>
      <c r="J95" s="94">
        <v>8231.6</v>
      </c>
      <c r="K95" s="94">
        <v>7903.6</v>
      </c>
      <c r="L95" s="94">
        <v>7653.9</v>
      </c>
      <c r="M95" s="94">
        <v>7376</v>
      </c>
      <c r="N95" s="88"/>
      <c r="O95" s="91" t="s">
        <v>1263</v>
      </c>
      <c r="P95" s="91">
        <v>10.41</v>
      </c>
      <c r="Q95" s="91">
        <v>9.6</v>
      </c>
      <c r="R95" s="91">
        <v>5.96</v>
      </c>
      <c r="S95" s="91">
        <v>7.99</v>
      </c>
      <c r="T95" s="91">
        <v>7.62</v>
      </c>
      <c r="U95" s="88"/>
      <c r="V95" s="88"/>
      <c r="W95" s="88"/>
      <c r="X95" s="88"/>
      <c r="Y95" s="88"/>
      <c r="Z95" s="88"/>
      <c r="AA95" s="88"/>
      <c r="AB95" s="88"/>
      <c r="AC95" s="88"/>
      <c r="AD95" s="88"/>
      <c r="AE95" s="88"/>
      <c r="AF95" s="88"/>
      <c r="AG95" s="88"/>
      <c r="AH95" s="88"/>
      <c r="AI95" s="88"/>
    </row>
    <row r="96" spans="1:35" ht="28" x14ac:dyDescent="0.15">
      <c r="A96" s="91" t="s">
        <v>1264</v>
      </c>
      <c r="B96" s="91">
        <v>31.48</v>
      </c>
      <c r="C96" s="91">
        <v>31.38</v>
      </c>
      <c r="D96" s="91">
        <v>41.3</v>
      </c>
      <c r="E96" s="91">
        <v>39.96</v>
      </c>
      <c r="F96" s="91">
        <v>38.03</v>
      </c>
      <c r="G96" s="88"/>
      <c r="H96" s="91" t="s">
        <v>1265</v>
      </c>
      <c r="I96" s="93">
        <v>57057</v>
      </c>
      <c r="J96" s="93">
        <v>54961</v>
      </c>
      <c r="K96" s="93">
        <v>51321</v>
      </c>
      <c r="L96" s="93">
        <v>50448</v>
      </c>
      <c r="M96" s="93">
        <v>47878</v>
      </c>
      <c r="N96" s="88"/>
      <c r="O96" s="91" t="s">
        <v>1266</v>
      </c>
      <c r="P96" s="91">
        <v>0</v>
      </c>
      <c r="Q96" s="91">
        <v>0</v>
      </c>
      <c r="R96" s="91">
        <v>0</v>
      </c>
      <c r="S96" s="95">
        <v>-0.11</v>
      </c>
      <c r="T96" s="95">
        <v>-0.1</v>
      </c>
      <c r="U96" s="88"/>
      <c r="V96" s="88"/>
      <c r="W96" s="88"/>
      <c r="X96" s="88"/>
      <c r="Y96" s="88"/>
      <c r="Z96" s="88"/>
      <c r="AA96" s="88"/>
      <c r="AB96" s="88"/>
      <c r="AC96" s="88"/>
      <c r="AD96" s="88"/>
      <c r="AE96" s="88"/>
      <c r="AF96" s="88"/>
      <c r="AG96" s="88"/>
      <c r="AH96" s="88"/>
      <c r="AI96" s="88"/>
    </row>
    <row r="97" spans="1:35" ht="28" x14ac:dyDescent="0.15">
      <c r="A97" s="91" t="s">
        <v>1267</v>
      </c>
      <c r="B97" s="91">
        <v>10.039999999999999</v>
      </c>
      <c r="C97" s="91">
        <v>12.18</v>
      </c>
      <c r="D97" s="91">
        <v>10.93</v>
      </c>
      <c r="E97" s="91">
        <v>9.2799999999999994</v>
      </c>
      <c r="F97" s="91">
        <v>9.7799999999999994</v>
      </c>
      <c r="G97" s="88"/>
      <c r="H97" s="96" t="s">
        <v>1268</v>
      </c>
      <c r="I97" s="97">
        <v>59544</v>
      </c>
      <c r="J97" s="97">
        <v>57535</v>
      </c>
      <c r="K97" s="97">
        <v>53908</v>
      </c>
      <c r="L97" s="97">
        <v>52931</v>
      </c>
      <c r="M97" s="97">
        <v>50487</v>
      </c>
      <c r="N97" s="88"/>
      <c r="O97" s="91" t="s">
        <v>1269</v>
      </c>
      <c r="P97" s="91">
        <v>8.51</v>
      </c>
      <c r="Q97" s="91">
        <v>10.130000000000001</v>
      </c>
      <c r="R97" s="91">
        <v>6.21</v>
      </c>
      <c r="S97" s="91">
        <v>8.1199999999999992</v>
      </c>
      <c r="T97" s="91">
        <v>7.06</v>
      </c>
      <c r="U97" s="88"/>
      <c r="V97" s="88"/>
      <c r="W97" s="88"/>
      <c r="X97" s="88"/>
      <c r="Y97" s="88"/>
      <c r="Z97" s="88"/>
      <c r="AA97" s="88"/>
      <c r="AB97" s="88"/>
      <c r="AC97" s="88"/>
      <c r="AD97" s="88"/>
      <c r="AE97" s="88"/>
      <c r="AF97" s="88"/>
      <c r="AG97" s="88"/>
      <c r="AH97" s="88"/>
      <c r="AI97" s="88"/>
    </row>
    <row r="98" spans="1:35" ht="14" x14ac:dyDescent="0.15">
      <c r="A98" s="91" t="s">
        <v>1270</v>
      </c>
      <c r="B98" s="91">
        <v>36.450000000000003</v>
      </c>
      <c r="C98" s="91">
        <v>30.06</v>
      </c>
      <c r="D98" s="91">
        <v>33.47</v>
      </c>
      <c r="E98" s="91">
        <v>39.46</v>
      </c>
      <c r="F98" s="91">
        <v>37.44</v>
      </c>
      <c r="G98" s="88"/>
      <c r="H98" s="91" t="s">
        <v>1271</v>
      </c>
      <c r="I98" s="100">
        <v>-2486.6</v>
      </c>
      <c r="J98" s="100">
        <v>-2573.6999999999998</v>
      </c>
      <c r="K98" s="100">
        <v>-2586.8000000000002</v>
      </c>
      <c r="L98" s="100">
        <v>-2482.6999999999998</v>
      </c>
      <c r="M98" s="100">
        <v>-2609.5</v>
      </c>
      <c r="N98" s="88"/>
      <c r="O98" s="92" t="s">
        <v>1272</v>
      </c>
      <c r="P98" s="104"/>
      <c r="Q98" s="104"/>
      <c r="R98" s="104"/>
      <c r="S98" s="104"/>
      <c r="T98" s="104"/>
      <c r="U98" s="88"/>
      <c r="V98" s="88"/>
      <c r="W98" s="88"/>
      <c r="X98" s="88"/>
      <c r="Y98" s="88"/>
      <c r="Z98" s="88"/>
      <c r="AA98" s="88"/>
      <c r="AB98" s="88"/>
      <c r="AC98" s="88"/>
      <c r="AD98" s="88"/>
      <c r="AE98" s="88"/>
      <c r="AF98" s="88"/>
      <c r="AG98" s="88"/>
      <c r="AH98" s="88"/>
      <c r="AI98" s="88"/>
    </row>
    <row r="99" spans="1:35" ht="28" x14ac:dyDescent="0.15">
      <c r="A99" s="91" t="s">
        <v>1273</v>
      </c>
      <c r="B99" s="91">
        <v>185.4</v>
      </c>
      <c r="C99" s="91">
        <v>199.5</v>
      </c>
      <c r="D99" s="91">
        <v>186.7</v>
      </c>
      <c r="E99" s="91">
        <v>201.1</v>
      </c>
      <c r="F99" s="91">
        <v>189.7</v>
      </c>
      <c r="G99" s="88"/>
      <c r="H99" s="91" t="s">
        <v>1009</v>
      </c>
      <c r="I99" s="100">
        <v>-6003.4</v>
      </c>
      <c r="J99" s="100">
        <v>-4601</v>
      </c>
      <c r="K99" s="100">
        <v>-7824.9</v>
      </c>
      <c r="L99" s="100">
        <v>-8210.2999999999993</v>
      </c>
      <c r="M99" s="100">
        <v>-6258.4</v>
      </c>
      <c r="N99" s="88"/>
      <c r="O99" s="91" t="s">
        <v>1274</v>
      </c>
      <c r="P99" s="94">
        <v>6177.4</v>
      </c>
      <c r="Q99" s="94">
        <v>7545.2</v>
      </c>
      <c r="R99" s="94">
        <v>4730.5</v>
      </c>
      <c r="S99" s="94">
        <v>6025.4</v>
      </c>
      <c r="T99" s="94">
        <v>5924.3</v>
      </c>
      <c r="U99" s="88"/>
      <c r="V99" s="88"/>
      <c r="W99" s="88"/>
      <c r="X99" s="88"/>
      <c r="Y99" s="88"/>
      <c r="Z99" s="88"/>
      <c r="AA99" s="88"/>
      <c r="AB99" s="88"/>
      <c r="AC99" s="88"/>
      <c r="AD99" s="88"/>
      <c r="AE99" s="88"/>
      <c r="AF99" s="88"/>
      <c r="AG99" s="88"/>
      <c r="AH99" s="88"/>
      <c r="AI99" s="88"/>
    </row>
    <row r="100" spans="1:35" ht="28" x14ac:dyDescent="0.15">
      <c r="A100" s="91" t="s">
        <v>1275</v>
      </c>
      <c r="B100" s="91">
        <v>1.97</v>
      </c>
      <c r="C100" s="91">
        <v>1.83</v>
      </c>
      <c r="D100" s="91">
        <v>1.96</v>
      </c>
      <c r="E100" s="91">
        <v>1.82</v>
      </c>
      <c r="F100" s="91">
        <v>1.93</v>
      </c>
      <c r="G100" s="88"/>
      <c r="H100" s="92" t="s">
        <v>1276</v>
      </c>
      <c r="I100" s="104"/>
      <c r="J100" s="104"/>
      <c r="K100" s="104"/>
      <c r="L100" s="104"/>
      <c r="M100" s="104"/>
      <c r="N100" s="88"/>
      <c r="O100" s="91" t="s">
        <v>1277</v>
      </c>
      <c r="P100" s="94">
        <v>6177.4</v>
      </c>
      <c r="Q100" s="94">
        <v>7545.2</v>
      </c>
      <c r="R100" s="94">
        <v>4730.5</v>
      </c>
      <c r="S100" s="94">
        <v>6109.4</v>
      </c>
      <c r="T100" s="94">
        <v>5999.3</v>
      </c>
      <c r="U100" s="88"/>
      <c r="V100" s="88"/>
      <c r="W100" s="88"/>
      <c r="X100" s="88"/>
      <c r="Y100" s="88"/>
      <c r="Z100" s="88"/>
      <c r="AA100" s="88"/>
      <c r="AB100" s="88"/>
      <c r="AC100" s="88"/>
      <c r="AD100" s="88"/>
      <c r="AE100" s="88"/>
      <c r="AF100" s="88"/>
      <c r="AG100" s="88"/>
      <c r="AH100" s="88"/>
      <c r="AI100" s="88"/>
    </row>
    <row r="101" spans="1:35" ht="28" x14ac:dyDescent="0.15">
      <c r="A101" s="91" t="s">
        <v>1278</v>
      </c>
      <c r="B101" s="95">
        <v>-3</v>
      </c>
      <c r="C101" s="91">
        <v>3.16</v>
      </c>
      <c r="D101" s="91">
        <v>9.7899999999999991</v>
      </c>
      <c r="E101" s="91">
        <v>2.33</v>
      </c>
      <c r="F101" s="91">
        <v>2.52</v>
      </c>
      <c r="G101" s="88"/>
      <c r="H101" s="96" t="s">
        <v>1279</v>
      </c>
      <c r="I101" s="101">
        <v>-6003.4</v>
      </c>
      <c r="J101" s="101">
        <v>-4601</v>
      </c>
      <c r="K101" s="101">
        <v>-7824.9</v>
      </c>
      <c r="L101" s="101">
        <v>-8210.2999999999993</v>
      </c>
      <c r="M101" s="101">
        <v>-6258.4</v>
      </c>
      <c r="N101" s="88"/>
      <c r="O101" s="91" t="s">
        <v>1057</v>
      </c>
      <c r="P101" s="91">
        <v>741.3</v>
      </c>
      <c r="Q101" s="91">
        <v>751.8</v>
      </c>
      <c r="R101" s="91">
        <v>750.1</v>
      </c>
      <c r="S101" s="91">
        <v>764.9</v>
      </c>
      <c r="T101" s="91">
        <v>785.6</v>
      </c>
      <c r="U101" s="88"/>
      <c r="V101" s="88"/>
      <c r="W101" s="88"/>
      <c r="X101" s="88"/>
      <c r="Y101" s="88"/>
      <c r="Z101" s="88"/>
      <c r="AA101" s="88"/>
      <c r="AB101" s="88"/>
      <c r="AC101" s="88"/>
      <c r="AD101" s="88"/>
      <c r="AE101" s="88"/>
      <c r="AF101" s="88"/>
      <c r="AG101" s="88"/>
      <c r="AH101" s="88"/>
      <c r="AI101" s="88"/>
    </row>
    <row r="102" spans="1:35" ht="28" x14ac:dyDescent="0.15">
      <c r="A102" s="88"/>
      <c r="B102" s="88"/>
      <c r="C102" s="88"/>
      <c r="D102" s="88"/>
      <c r="E102" s="88"/>
      <c r="F102" s="88"/>
      <c r="G102" s="88"/>
      <c r="H102" s="92" t="s">
        <v>1280</v>
      </c>
      <c r="I102" s="104"/>
      <c r="J102" s="104"/>
      <c r="K102" s="104"/>
      <c r="L102" s="104"/>
      <c r="M102" s="104"/>
      <c r="N102" s="88"/>
      <c r="O102" s="91" t="s">
        <v>1281</v>
      </c>
      <c r="P102" s="91">
        <v>8.33</v>
      </c>
      <c r="Q102" s="91">
        <v>10.039999999999999</v>
      </c>
      <c r="R102" s="91">
        <v>6.31</v>
      </c>
      <c r="S102" s="91">
        <v>7.88</v>
      </c>
      <c r="T102" s="91">
        <v>7.54</v>
      </c>
      <c r="U102" s="88"/>
      <c r="V102" s="88"/>
      <c r="W102" s="88"/>
      <c r="X102" s="88"/>
      <c r="Y102" s="88"/>
      <c r="Z102" s="88"/>
      <c r="AA102" s="88"/>
      <c r="AB102" s="88"/>
      <c r="AC102" s="88"/>
      <c r="AD102" s="88"/>
      <c r="AE102" s="88"/>
      <c r="AF102" s="88"/>
      <c r="AG102" s="88"/>
      <c r="AH102" s="88"/>
      <c r="AI102" s="88"/>
    </row>
    <row r="103" spans="1:35" ht="28" x14ac:dyDescent="0.15">
      <c r="A103" s="88"/>
      <c r="B103" s="88"/>
      <c r="C103" s="88"/>
      <c r="D103" s="88"/>
      <c r="E103" s="88"/>
      <c r="F103" s="88"/>
      <c r="G103" s="88"/>
      <c r="H103" s="96" t="s">
        <v>1282</v>
      </c>
      <c r="I103" s="97">
        <v>50436</v>
      </c>
      <c r="J103" s="97">
        <v>53854</v>
      </c>
      <c r="K103" s="97">
        <v>52627</v>
      </c>
      <c r="L103" s="97">
        <v>47511</v>
      </c>
      <c r="M103" s="97">
        <v>32811</v>
      </c>
      <c r="N103" s="88"/>
      <c r="O103" s="91" t="s">
        <v>1052</v>
      </c>
      <c r="P103" s="91">
        <v>8.33</v>
      </c>
      <c r="Q103" s="91">
        <v>10.039999999999999</v>
      </c>
      <c r="R103" s="91">
        <v>6.31</v>
      </c>
      <c r="S103" s="91">
        <v>7.99</v>
      </c>
      <c r="T103" s="91">
        <v>7.64</v>
      </c>
      <c r="U103" s="88"/>
      <c r="V103" s="88"/>
      <c r="W103" s="88"/>
      <c r="X103" s="88"/>
      <c r="Y103" s="88"/>
      <c r="Z103" s="88"/>
      <c r="AA103" s="88"/>
      <c r="AB103" s="88"/>
      <c r="AC103" s="88"/>
      <c r="AD103" s="88"/>
      <c r="AE103" s="88"/>
      <c r="AF103" s="88"/>
      <c r="AG103" s="88"/>
      <c r="AH103" s="88"/>
      <c r="AI103" s="88"/>
    </row>
    <row r="104" spans="1:35" ht="28" x14ac:dyDescent="0.15">
      <c r="A104" s="88"/>
      <c r="B104" s="88"/>
      <c r="C104" s="88"/>
      <c r="D104" s="88"/>
      <c r="E104" s="88"/>
      <c r="F104" s="88"/>
      <c r="G104" s="88"/>
      <c r="H104" s="92" t="s">
        <v>1283</v>
      </c>
      <c r="I104" s="104"/>
      <c r="J104" s="104"/>
      <c r="K104" s="104"/>
      <c r="L104" s="104"/>
      <c r="M104" s="104"/>
      <c r="N104" s="88"/>
      <c r="O104" s="91" t="s">
        <v>1284</v>
      </c>
      <c r="P104" s="91">
        <v>10.34</v>
      </c>
      <c r="Q104" s="91">
        <v>9.5299999999999994</v>
      </c>
      <c r="R104" s="91">
        <v>5.92</v>
      </c>
      <c r="S104" s="91">
        <v>7.92</v>
      </c>
      <c r="T104" s="91">
        <v>7.54</v>
      </c>
      <c r="U104" s="88"/>
      <c r="V104" s="88"/>
      <c r="W104" s="88"/>
      <c r="X104" s="88"/>
      <c r="Y104" s="88"/>
      <c r="Z104" s="88"/>
      <c r="AA104" s="88"/>
      <c r="AB104" s="88"/>
      <c r="AC104" s="88"/>
      <c r="AD104" s="88"/>
      <c r="AE104" s="88"/>
      <c r="AF104" s="88"/>
      <c r="AG104" s="88"/>
      <c r="AH104" s="88"/>
      <c r="AI104" s="88"/>
    </row>
    <row r="105" spans="1:35" ht="42" x14ac:dyDescent="0.15">
      <c r="A105" s="88"/>
      <c r="B105" s="88"/>
      <c r="C105" s="88"/>
      <c r="D105" s="88"/>
      <c r="E105" s="88"/>
      <c r="F105" s="88"/>
      <c r="G105" s="88"/>
      <c r="H105" s="91" t="s">
        <v>1285</v>
      </c>
      <c r="I105" s="94">
        <v>1660.6</v>
      </c>
      <c r="J105" s="94">
        <v>1660.6</v>
      </c>
      <c r="K105" s="94">
        <v>1660.6</v>
      </c>
      <c r="L105" s="94">
        <v>1660.6</v>
      </c>
      <c r="M105" s="94">
        <v>1660.6</v>
      </c>
      <c r="N105" s="88"/>
      <c r="O105" s="91" t="s">
        <v>1286</v>
      </c>
      <c r="P105" s="94">
        <v>6177.4</v>
      </c>
      <c r="Q105" s="94">
        <v>7545.2</v>
      </c>
      <c r="R105" s="94">
        <v>4730.5</v>
      </c>
      <c r="S105" s="94">
        <v>6025.4</v>
      </c>
      <c r="T105" s="94">
        <v>5924.3</v>
      </c>
      <c r="U105" s="88"/>
      <c r="V105" s="88"/>
      <c r="W105" s="88"/>
      <c r="X105" s="88"/>
      <c r="Y105" s="88"/>
      <c r="Z105" s="88"/>
      <c r="AA105" s="88"/>
      <c r="AB105" s="88"/>
      <c r="AC105" s="88"/>
      <c r="AD105" s="88"/>
      <c r="AE105" s="88"/>
      <c r="AF105" s="88"/>
      <c r="AG105" s="88"/>
      <c r="AH105" s="88"/>
      <c r="AI105" s="88"/>
    </row>
    <row r="106" spans="1:35" ht="14" x14ac:dyDescent="0.15">
      <c r="A106" s="88"/>
      <c r="B106" s="88"/>
      <c r="C106" s="88"/>
      <c r="D106" s="88"/>
      <c r="E106" s="88"/>
      <c r="F106" s="88"/>
      <c r="G106" s="88"/>
      <c r="H106" s="91" t="s">
        <v>1159</v>
      </c>
      <c r="I106" s="91">
        <v>731.3</v>
      </c>
      <c r="J106" s="91">
        <v>744.8</v>
      </c>
      <c r="K106" s="91">
        <v>745.4</v>
      </c>
      <c r="L106" s="91">
        <v>746.3</v>
      </c>
      <c r="M106" s="91">
        <v>767.1</v>
      </c>
      <c r="N106" s="88"/>
      <c r="O106" s="91" t="s">
        <v>1287</v>
      </c>
      <c r="P106" s="91">
        <v>1</v>
      </c>
      <c r="Q106" s="91">
        <v>1</v>
      </c>
      <c r="R106" s="91">
        <v>1</v>
      </c>
      <c r="S106" s="91">
        <v>1</v>
      </c>
      <c r="T106" s="91">
        <v>1</v>
      </c>
      <c r="U106" s="88"/>
      <c r="V106" s="88"/>
      <c r="W106" s="88"/>
      <c r="X106" s="88"/>
      <c r="Y106" s="88"/>
      <c r="Z106" s="88"/>
      <c r="AA106" s="88"/>
      <c r="AB106" s="88"/>
      <c r="AC106" s="88"/>
      <c r="AD106" s="88"/>
      <c r="AE106" s="88"/>
      <c r="AF106" s="88"/>
      <c r="AG106" s="88"/>
      <c r="AH106" s="88"/>
      <c r="AI106" s="88"/>
    </row>
    <row r="107" spans="1:35" ht="28" x14ac:dyDescent="0.15">
      <c r="A107" s="88"/>
      <c r="B107" s="88"/>
      <c r="C107" s="88"/>
      <c r="D107" s="88"/>
      <c r="E107" s="88"/>
      <c r="F107" s="88"/>
      <c r="G107" s="88"/>
      <c r="H107" s="91" t="s">
        <v>1288</v>
      </c>
      <c r="I107" s="91">
        <v>929.3</v>
      </c>
      <c r="J107" s="91">
        <v>915.8</v>
      </c>
      <c r="K107" s="91">
        <v>915.2</v>
      </c>
      <c r="L107" s="91">
        <v>914.3</v>
      </c>
      <c r="M107" s="91">
        <v>893.5</v>
      </c>
      <c r="N107" s="88"/>
      <c r="O107" s="91" t="s">
        <v>1289</v>
      </c>
      <c r="P107" s="91">
        <v>741.3</v>
      </c>
      <c r="Q107" s="91">
        <v>751.8</v>
      </c>
      <c r="R107" s="91">
        <v>750.1</v>
      </c>
      <c r="S107" s="91">
        <v>764.9</v>
      </c>
      <c r="T107" s="91">
        <v>785.6</v>
      </c>
      <c r="U107" s="88"/>
      <c r="V107" s="88"/>
      <c r="W107" s="88"/>
      <c r="X107" s="88"/>
      <c r="Y107" s="88"/>
      <c r="Z107" s="88"/>
      <c r="AA107" s="88"/>
      <c r="AB107" s="88"/>
      <c r="AC107" s="88"/>
      <c r="AD107" s="88"/>
      <c r="AE107" s="88"/>
      <c r="AF107" s="88"/>
      <c r="AG107" s="88"/>
      <c r="AH107" s="88"/>
      <c r="AI107" s="88"/>
    </row>
    <row r="108" spans="1:35" ht="28" x14ac:dyDescent="0.15">
      <c r="A108" s="88"/>
      <c r="B108" s="88"/>
      <c r="C108" s="88"/>
      <c r="D108" s="88"/>
      <c r="E108" s="88"/>
      <c r="F108" s="88"/>
      <c r="G108" s="88"/>
      <c r="H108" s="91" t="s">
        <v>1290</v>
      </c>
      <c r="I108" s="94">
        <v>3500</v>
      </c>
      <c r="J108" s="94">
        <v>3500</v>
      </c>
      <c r="K108" s="94">
        <v>3500</v>
      </c>
      <c r="L108" s="94">
        <v>3500</v>
      </c>
      <c r="M108" s="94">
        <v>3500</v>
      </c>
      <c r="N108" s="88"/>
      <c r="O108" s="91" t="s">
        <v>1291</v>
      </c>
      <c r="P108" s="91">
        <v>8.33</v>
      </c>
      <c r="Q108" s="91">
        <v>10.039999999999999</v>
      </c>
      <c r="R108" s="91">
        <v>6.31</v>
      </c>
      <c r="S108" s="91">
        <v>7.88</v>
      </c>
      <c r="T108" s="91">
        <v>7.54</v>
      </c>
      <c r="U108" s="88"/>
      <c r="V108" s="88"/>
      <c r="W108" s="88"/>
      <c r="X108" s="88"/>
      <c r="Y108" s="88"/>
      <c r="Z108" s="88"/>
      <c r="AA108" s="88"/>
      <c r="AB108" s="88"/>
      <c r="AC108" s="88"/>
      <c r="AD108" s="88"/>
      <c r="AE108" s="88"/>
      <c r="AF108" s="88"/>
      <c r="AG108" s="88"/>
      <c r="AH108" s="88"/>
      <c r="AI108" s="88"/>
    </row>
    <row r="109" spans="1:35" ht="28" x14ac:dyDescent="0.15">
      <c r="A109" s="88"/>
      <c r="B109" s="88"/>
      <c r="C109" s="88"/>
      <c r="D109" s="88"/>
      <c r="E109" s="88"/>
      <c r="F109" s="88"/>
      <c r="G109" s="88"/>
      <c r="H109" s="91" t="s">
        <v>1292</v>
      </c>
      <c r="I109" s="94">
        <v>1660.6</v>
      </c>
      <c r="J109" s="94">
        <v>1660.6</v>
      </c>
      <c r="K109" s="94">
        <v>1660.6</v>
      </c>
      <c r="L109" s="94">
        <v>1660.6</v>
      </c>
      <c r="M109" s="94">
        <v>1660.6</v>
      </c>
      <c r="N109" s="88"/>
      <c r="O109" s="91" t="s">
        <v>1293</v>
      </c>
      <c r="P109" s="91">
        <v>8.33</v>
      </c>
      <c r="Q109" s="91">
        <v>10.039999999999999</v>
      </c>
      <c r="R109" s="91">
        <v>6.31</v>
      </c>
      <c r="S109" s="91">
        <v>7.99</v>
      </c>
      <c r="T109" s="91">
        <v>7.64</v>
      </c>
      <c r="U109" s="88"/>
      <c r="V109" s="88"/>
      <c r="W109" s="88"/>
      <c r="X109" s="88"/>
      <c r="Y109" s="88"/>
      <c r="Z109" s="88"/>
      <c r="AA109" s="88"/>
      <c r="AB109" s="88"/>
      <c r="AC109" s="88"/>
      <c r="AD109" s="88"/>
      <c r="AE109" s="88"/>
      <c r="AF109" s="88"/>
      <c r="AG109" s="88"/>
      <c r="AH109" s="88"/>
      <c r="AI109" s="88"/>
    </row>
    <row r="110" spans="1:35" ht="28" x14ac:dyDescent="0.15">
      <c r="A110" s="88"/>
      <c r="B110" s="88"/>
      <c r="C110" s="88"/>
      <c r="D110" s="88"/>
      <c r="E110" s="88"/>
      <c r="F110" s="88"/>
      <c r="G110" s="88"/>
      <c r="H110" s="91" t="s">
        <v>1294</v>
      </c>
      <c r="I110" s="91">
        <v>731.3</v>
      </c>
      <c r="J110" s="91">
        <v>744.8</v>
      </c>
      <c r="K110" s="91">
        <v>745.4</v>
      </c>
      <c r="L110" s="91">
        <v>746.3</v>
      </c>
      <c r="M110" s="91">
        <v>767.1</v>
      </c>
      <c r="N110" s="88"/>
      <c r="O110" s="91" t="s">
        <v>1295</v>
      </c>
      <c r="P110" s="91">
        <v>10.34</v>
      </c>
      <c r="Q110" s="91">
        <v>9.5299999999999994</v>
      </c>
      <c r="R110" s="91">
        <v>5.92</v>
      </c>
      <c r="S110" s="91">
        <v>7.92</v>
      </c>
      <c r="T110" s="91">
        <v>7.54</v>
      </c>
      <c r="U110" s="88"/>
      <c r="V110" s="88"/>
      <c r="W110" s="88"/>
      <c r="X110" s="88"/>
      <c r="Y110" s="88"/>
      <c r="Z110" s="88"/>
      <c r="AA110" s="88"/>
      <c r="AB110" s="88"/>
      <c r="AC110" s="88"/>
      <c r="AD110" s="88"/>
      <c r="AE110" s="88"/>
      <c r="AF110" s="88"/>
      <c r="AG110" s="88"/>
      <c r="AH110" s="88"/>
      <c r="AI110" s="88"/>
    </row>
    <row r="111" spans="1:35" ht="28" x14ac:dyDescent="0.15">
      <c r="A111" s="88"/>
      <c r="B111" s="88"/>
      <c r="C111" s="88"/>
      <c r="D111" s="88"/>
      <c r="E111" s="88"/>
      <c r="F111" s="88"/>
      <c r="G111" s="88"/>
      <c r="H111" s="91" t="s">
        <v>1296</v>
      </c>
      <c r="I111" s="91">
        <v>929.3</v>
      </c>
      <c r="J111" s="91">
        <v>915.8</v>
      </c>
      <c r="K111" s="91">
        <v>915.2</v>
      </c>
      <c r="L111" s="91">
        <v>914.3</v>
      </c>
      <c r="M111" s="91">
        <v>893.5</v>
      </c>
      <c r="N111" s="88"/>
      <c r="O111" s="91" t="s">
        <v>1297</v>
      </c>
      <c r="P111" s="91">
        <v>0</v>
      </c>
      <c r="Q111" s="91">
        <v>0</v>
      </c>
      <c r="R111" s="91">
        <v>0</v>
      </c>
      <c r="S111" s="95">
        <v>-0.11</v>
      </c>
      <c r="T111" s="95">
        <v>-0.1</v>
      </c>
      <c r="U111" s="88"/>
      <c r="V111" s="88"/>
      <c r="W111" s="88"/>
      <c r="X111" s="88"/>
      <c r="Y111" s="88"/>
      <c r="Z111" s="88"/>
      <c r="AA111" s="88"/>
      <c r="AB111" s="88"/>
      <c r="AC111" s="88"/>
      <c r="AD111" s="88"/>
      <c r="AE111" s="88"/>
      <c r="AF111" s="88"/>
      <c r="AG111" s="88"/>
      <c r="AH111" s="88"/>
      <c r="AI111" s="88"/>
    </row>
    <row r="112" spans="1:35" ht="28" x14ac:dyDescent="0.15">
      <c r="A112" s="88"/>
      <c r="B112" s="88"/>
      <c r="C112" s="88"/>
      <c r="D112" s="88"/>
      <c r="E112" s="88"/>
      <c r="F112" s="88"/>
      <c r="G112" s="88"/>
      <c r="H112" s="92" t="s">
        <v>1298</v>
      </c>
      <c r="I112" s="104"/>
      <c r="J112" s="104"/>
      <c r="K112" s="104"/>
      <c r="L112" s="104"/>
      <c r="M112" s="104"/>
      <c r="N112" s="88"/>
      <c r="O112" s="91" t="s">
        <v>1299</v>
      </c>
      <c r="P112" s="91">
        <v>8.4499999999999993</v>
      </c>
      <c r="Q112" s="91">
        <v>10.050000000000001</v>
      </c>
      <c r="R112" s="91">
        <v>6.17</v>
      </c>
      <c r="S112" s="91">
        <v>8.0399999999999991</v>
      </c>
      <c r="T112" s="91">
        <v>6.99</v>
      </c>
      <c r="U112" s="88"/>
      <c r="V112" s="88"/>
      <c r="W112" s="88"/>
      <c r="X112" s="88"/>
      <c r="Y112" s="88"/>
      <c r="Z112" s="88"/>
      <c r="AA112" s="88"/>
      <c r="AB112" s="88"/>
      <c r="AC112" s="88"/>
      <c r="AD112" s="88"/>
      <c r="AE112" s="88"/>
      <c r="AF112" s="88"/>
      <c r="AG112" s="88"/>
      <c r="AH112" s="88"/>
      <c r="AI112" s="88"/>
    </row>
    <row r="113" spans="1:35" ht="14" x14ac:dyDescent="0.15">
      <c r="A113" s="88"/>
      <c r="B113" s="88"/>
      <c r="C113" s="88"/>
      <c r="D113" s="88"/>
      <c r="E113" s="88"/>
      <c r="F113" s="88"/>
      <c r="G113" s="88"/>
      <c r="H113" s="91" t="s">
        <v>1300</v>
      </c>
      <c r="I113" s="91">
        <v>1</v>
      </c>
      <c r="J113" s="91">
        <v>1</v>
      </c>
      <c r="K113" s="91">
        <v>1</v>
      </c>
      <c r="L113" s="91">
        <v>1</v>
      </c>
      <c r="M113" s="91">
        <v>1</v>
      </c>
      <c r="N113" s="88"/>
      <c r="O113" s="92" t="s">
        <v>1301</v>
      </c>
      <c r="P113" s="104"/>
      <c r="Q113" s="104"/>
      <c r="R113" s="104"/>
      <c r="S113" s="104"/>
      <c r="T113" s="104"/>
      <c r="U113" s="88"/>
      <c r="V113" s="88"/>
      <c r="W113" s="88"/>
      <c r="X113" s="88"/>
      <c r="Y113" s="88"/>
      <c r="Z113" s="88"/>
      <c r="AA113" s="88"/>
      <c r="AB113" s="88"/>
      <c r="AC113" s="88"/>
      <c r="AD113" s="88"/>
      <c r="AE113" s="88"/>
      <c r="AF113" s="88"/>
      <c r="AG113" s="88"/>
      <c r="AH113" s="88"/>
      <c r="AI113" s="88"/>
    </row>
    <row r="114" spans="1:35" ht="28" x14ac:dyDescent="0.15">
      <c r="A114" s="88"/>
      <c r="B114" s="88"/>
      <c r="C114" s="88"/>
      <c r="D114" s="88"/>
      <c r="E114" s="88"/>
      <c r="F114" s="88"/>
      <c r="G114" s="88"/>
      <c r="H114" s="92" t="s">
        <v>1302</v>
      </c>
      <c r="I114" s="104"/>
      <c r="J114" s="104"/>
      <c r="K114" s="104"/>
      <c r="L114" s="104"/>
      <c r="M114" s="104"/>
      <c r="N114" s="88"/>
      <c r="O114" s="91" t="s">
        <v>1303</v>
      </c>
      <c r="P114" s="91">
        <v>5.66</v>
      </c>
      <c r="Q114" s="91">
        <v>5.25</v>
      </c>
      <c r="R114" s="91">
        <v>5.04</v>
      </c>
      <c r="S114" s="91">
        <v>4.7300000000000004</v>
      </c>
      <c r="T114" s="91">
        <v>4.1900000000000004</v>
      </c>
      <c r="U114" s="88"/>
      <c r="V114" s="88"/>
      <c r="W114" s="88"/>
      <c r="X114" s="88"/>
      <c r="Y114" s="88"/>
      <c r="Z114" s="88"/>
      <c r="AA114" s="88"/>
      <c r="AB114" s="88"/>
      <c r="AC114" s="88"/>
      <c r="AD114" s="88"/>
      <c r="AE114" s="88"/>
      <c r="AF114" s="88"/>
      <c r="AG114" s="88"/>
      <c r="AH114" s="88"/>
      <c r="AI114" s="88"/>
    </row>
    <row r="115" spans="1:35" ht="28" x14ac:dyDescent="0.15">
      <c r="A115" s="88"/>
      <c r="B115" s="88"/>
      <c r="C115" s="88"/>
      <c r="D115" s="88"/>
      <c r="E115" s="88"/>
      <c r="F115" s="88"/>
      <c r="G115" s="88"/>
      <c r="H115" s="91" t="s">
        <v>1304</v>
      </c>
      <c r="I115" s="93">
        <v>12566</v>
      </c>
      <c r="J115" s="93">
        <v>13552</v>
      </c>
      <c r="K115" s="93">
        <v>13828</v>
      </c>
      <c r="L115" s="93">
        <v>13261</v>
      </c>
      <c r="M115" s="91"/>
      <c r="N115" s="88"/>
      <c r="O115" s="91" t="s">
        <v>1305</v>
      </c>
      <c r="P115" s="91">
        <v>5.66</v>
      </c>
      <c r="Q115" s="91">
        <v>5.25</v>
      </c>
      <c r="R115" s="91">
        <v>5.04</v>
      </c>
      <c r="S115" s="91">
        <v>4.7300000000000004</v>
      </c>
      <c r="T115" s="91">
        <v>4.1900000000000004</v>
      </c>
      <c r="U115" s="88"/>
      <c r="V115" s="88"/>
      <c r="W115" s="88"/>
      <c r="X115" s="88"/>
      <c r="Y115" s="88"/>
      <c r="Z115" s="88"/>
      <c r="AA115" s="88"/>
      <c r="AB115" s="88"/>
      <c r="AC115" s="88"/>
      <c r="AD115" s="88"/>
      <c r="AE115" s="88"/>
      <c r="AF115" s="88"/>
      <c r="AG115" s="88"/>
      <c r="AH115" s="88"/>
      <c r="AI115" s="88"/>
    </row>
    <row r="116" spans="1:35" ht="28" x14ac:dyDescent="0.15">
      <c r="A116" s="88"/>
      <c r="B116" s="88"/>
      <c r="C116" s="88"/>
      <c r="D116" s="88"/>
      <c r="E116" s="88"/>
      <c r="F116" s="88"/>
      <c r="G116" s="88"/>
      <c r="H116" s="91" t="s">
        <v>1306</v>
      </c>
      <c r="I116" s="93">
        <v>12566</v>
      </c>
      <c r="J116" s="93">
        <v>13552</v>
      </c>
      <c r="K116" s="93">
        <v>13828</v>
      </c>
      <c r="L116" s="93">
        <v>13261</v>
      </c>
      <c r="M116" s="91"/>
      <c r="N116" s="88"/>
      <c r="O116" s="92" t="s">
        <v>1307</v>
      </c>
      <c r="P116" s="104"/>
      <c r="Q116" s="104"/>
      <c r="R116" s="104"/>
      <c r="S116" s="104"/>
      <c r="T116" s="104"/>
      <c r="U116" s="88"/>
      <c r="V116" s="88"/>
      <c r="W116" s="88"/>
      <c r="X116" s="88"/>
      <c r="Y116" s="88"/>
      <c r="Z116" s="88"/>
      <c r="AA116" s="88"/>
      <c r="AB116" s="88"/>
      <c r="AC116" s="88"/>
      <c r="AD116" s="88"/>
      <c r="AE116" s="88"/>
      <c r="AF116" s="88"/>
      <c r="AG116" s="88"/>
      <c r="AH116" s="88"/>
      <c r="AI116" s="88"/>
    </row>
    <row r="117" spans="1:35" ht="28" x14ac:dyDescent="0.15">
      <c r="A117" s="88"/>
      <c r="B117" s="88"/>
      <c r="C117" s="88"/>
      <c r="D117" s="88"/>
      <c r="E117" s="88"/>
      <c r="F117" s="88"/>
      <c r="G117" s="88"/>
      <c r="H117" s="91" t="s">
        <v>1308</v>
      </c>
      <c r="I117" s="93">
        <v>23774</v>
      </c>
      <c r="J117" s="93">
        <v>24721</v>
      </c>
      <c r="K117" s="93">
        <v>24958</v>
      </c>
      <c r="L117" s="93">
        <v>24160</v>
      </c>
      <c r="M117" s="91"/>
      <c r="N117" s="88"/>
      <c r="O117" s="91" t="s">
        <v>1309</v>
      </c>
      <c r="P117" s="93">
        <v>10345</v>
      </c>
      <c r="Q117" s="94">
        <v>9873</v>
      </c>
      <c r="R117" s="94">
        <v>7206.5</v>
      </c>
      <c r="S117" s="94">
        <v>8950</v>
      </c>
      <c r="T117" s="94">
        <v>8632.4</v>
      </c>
      <c r="U117" s="88"/>
      <c r="V117" s="88"/>
      <c r="W117" s="88"/>
      <c r="X117" s="88"/>
      <c r="Y117" s="88"/>
      <c r="Z117" s="88"/>
      <c r="AA117" s="88"/>
      <c r="AB117" s="88"/>
      <c r="AC117" s="88"/>
      <c r="AD117" s="88"/>
      <c r="AE117" s="88"/>
      <c r="AF117" s="88"/>
      <c r="AG117" s="88"/>
      <c r="AH117" s="88"/>
      <c r="AI117" s="88"/>
    </row>
    <row r="118" spans="1:35" ht="28" x14ac:dyDescent="0.15">
      <c r="A118" s="88"/>
      <c r="B118" s="88"/>
      <c r="C118" s="88"/>
      <c r="D118" s="88"/>
      <c r="E118" s="88"/>
      <c r="F118" s="88"/>
      <c r="G118" s="88"/>
      <c r="H118" s="92" t="s">
        <v>1310</v>
      </c>
      <c r="I118" s="104"/>
      <c r="J118" s="104"/>
      <c r="K118" s="104"/>
      <c r="L118" s="104"/>
      <c r="M118" s="104"/>
      <c r="N118" s="88"/>
      <c r="O118" s="91" t="s">
        <v>980</v>
      </c>
      <c r="P118" s="93">
        <v>12215</v>
      </c>
      <c r="Q118" s="93">
        <v>11741</v>
      </c>
      <c r="R118" s="94">
        <v>8957.9</v>
      </c>
      <c r="S118" s="93">
        <v>10568</v>
      </c>
      <c r="T118" s="93">
        <v>10114</v>
      </c>
      <c r="U118" s="88"/>
      <c r="V118" s="88"/>
      <c r="W118" s="88"/>
      <c r="X118" s="88"/>
      <c r="Y118" s="88"/>
      <c r="Z118" s="88"/>
      <c r="AA118" s="88"/>
      <c r="AB118" s="88"/>
      <c r="AC118" s="88"/>
      <c r="AD118" s="88"/>
      <c r="AE118" s="88"/>
      <c r="AF118" s="88"/>
      <c r="AG118" s="88"/>
      <c r="AH118" s="88"/>
      <c r="AI118" s="88"/>
    </row>
    <row r="119" spans="1:35" ht="42" x14ac:dyDescent="0.15">
      <c r="A119" s="88"/>
      <c r="B119" s="88"/>
      <c r="C119" s="88"/>
      <c r="D119" s="88"/>
      <c r="E119" s="88"/>
      <c r="F119" s="88"/>
      <c r="G119" s="88"/>
      <c r="H119" s="91" t="s">
        <v>1311</v>
      </c>
      <c r="I119" s="93">
        <v>12796</v>
      </c>
      <c r="J119" s="93">
        <v>13726</v>
      </c>
      <c r="K119" s="93">
        <v>14023</v>
      </c>
      <c r="L119" s="93">
        <v>13379</v>
      </c>
      <c r="M119" s="91"/>
      <c r="N119" s="88"/>
      <c r="O119" s="91" t="s">
        <v>1312</v>
      </c>
      <c r="P119" s="93">
        <v>13692</v>
      </c>
      <c r="Q119" s="93">
        <v>13301</v>
      </c>
      <c r="R119" s="93">
        <v>10437</v>
      </c>
      <c r="S119" s="93">
        <v>12175</v>
      </c>
      <c r="T119" s="93">
        <v>11636</v>
      </c>
      <c r="U119" s="88"/>
      <c r="V119" s="88"/>
      <c r="W119" s="88"/>
      <c r="X119" s="88"/>
      <c r="Y119" s="88"/>
      <c r="Z119" s="88"/>
      <c r="AA119" s="88"/>
      <c r="AB119" s="88"/>
      <c r="AC119" s="88"/>
      <c r="AD119" s="88"/>
      <c r="AE119" s="88"/>
      <c r="AF119" s="88"/>
      <c r="AG119" s="88"/>
      <c r="AH119" s="88"/>
      <c r="AI119" s="88"/>
    </row>
    <row r="120" spans="1:35" ht="28" x14ac:dyDescent="0.15">
      <c r="A120" s="88"/>
      <c r="B120" s="88"/>
      <c r="C120" s="88"/>
      <c r="D120" s="88"/>
      <c r="E120" s="88"/>
      <c r="F120" s="88"/>
      <c r="G120" s="88"/>
      <c r="H120" s="91" t="s">
        <v>1313</v>
      </c>
      <c r="I120" s="91">
        <v>661.1</v>
      </c>
      <c r="J120" s="91">
        <v>705.5</v>
      </c>
      <c r="K120" s="91">
        <v>701.5</v>
      </c>
      <c r="L120" s="91">
        <v>621</v>
      </c>
      <c r="M120" s="91"/>
      <c r="N120" s="88"/>
      <c r="O120" s="92" t="s">
        <v>1314</v>
      </c>
      <c r="P120" s="104"/>
      <c r="Q120" s="104"/>
      <c r="R120" s="104"/>
      <c r="S120" s="104"/>
      <c r="T120" s="104"/>
      <c r="U120" s="88"/>
      <c r="V120" s="88"/>
      <c r="W120" s="88"/>
      <c r="X120" s="88"/>
      <c r="Y120" s="88"/>
      <c r="Z120" s="88"/>
      <c r="AA120" s="88"/>
      <c r="AB120" s="88"/>
      <c r="AC120" s="88"/>
      <c r="AD120" s="88"/>
      <c r="AE120" s="88"/>
      <c r="AF120" s="88"/>
      <c r="AG120" s="88"/>
      <c r="AH120" s="88"/>
      <c r="AI120" s="88"/>
    </row>
    <row r="121" spans="1:35" ht="28" x14ac:dyDescent="0.15">
      <c r="A121" s="88"/>
      <c r="B121" s="88"/>
      <c r="C121" s="88"/>
      <c r="D121" s="88"/>
      <c r="E121" s="88"/>
      <c r="F121" s="88"/>
      <c r="G121" s="88"/>
      <c r="H121" s="91" t="s">
        <v>1315</v>
      </c>
      <c r="I121" s="93">
        <v>12134</v>
      </c>
      <c r="J121" s="93">
        <v>13021</v>
      </c>
      <c r="K121" s="93">
        <v>13321</v>
      </c>
      <c r="L121" s="93">
        <v>12758</v>
      </c>
      <c r="M121" s="91"/>
      <c r="N121" s="88"/>
      <c r="O121" s="91" t="s">
        <v>1316</v>
      </c>
      <c r="P121" s="94">
        <v>1454</v>
      </c>
      <c r="Q121" s="94">
        <v>1530.7</v>
      </c>
      <c r="R121" s="94">
        <v>1469.4</v>
      </c>
      <c r="S121" s="94">
        <v>1392.2</v>
      </c>
      <c r="T121" s="94">
        <v>1302.9000000000001</v>
      </c>
      <c r="U121" s="88"/>
      <c r="V121" s="88"/>
      <c r="W121" s="88"/>
      <c r="X121" s="88"/>
      <c r="Y121" s="88"/>
      <c r="Z121" s="88"/>
      <c r="AA121" s="88"/>
      <c r="AB121" s="88"/>
      <c r="AC121" s="88"/>
      <c r="AD121" s="88"/>
      <c r="AE121" s="88"/>
      <c r="AF121" s="88"/>
      <c r="AG121" s="88"/>
      <c r="AH121" s="88"/>
      <c r="AI121" s="88"/>
    </row>
    <row r="122" spans="1:35" ht="28" x14ac:dyDescent="0.15">
      <c r="A122" s="88"/>
      <c r="B122" s="88"/>
      <c r="C122" s="88"/>
      <c r="D122" s="88"/>
      <c r="E122" s="88"/>
      <c r="F122" s="88"/>
      <c r="G122" s="88"/>
      <c r="H122" s="91" t="s">
        <v>1317</v>
      </c>
      <c r="I122" s="93">
        <v>12796</v>
      </c>
      <c r="J122" s="93">
        <v>13726</v>
      </c>
      <c r="K122" s="93">
        <v>14023</v>
      </c>
      <c r="L122" s="93">
        <v>13379</v>
      </c>
      <c r="M122" s="91"/>
      <c r="N122" s="88"/>
      <c r="O122" s="91" t="s">
        <v>1318</v>
      </c>
      <c r="P122" s="94">
        <v>1454</v>
      </c>
      <c r="Q122" s="94">
        <v>1530.7</v>
      </c>
      <c r="R122" s="94">
        <v>1469.4</v>
      </c>
      <c r="S122" s="94">
        <v>1392.2</v>
      </c>
      <c r="T122" s="94">
        <v>1302.9000000000001</v>
      </c>
      <c r="U122" s="88"/>
      <c r="V122" s="88"/>
      <c r="W122" s="88"/>
      <c r="X122" s="88"/>
      <c r="Y122" s="88"/>
      <c r="Z122" s="88"/>
      <c r="AA122" s="88"/>
      <c r="AB122" s="88"/>
      <c r="AC122" s="88"/>
      <c r="AD122" s="88"/>
      <c r="AE122" s="88"/>
      <c r="AF122" s="88"/>
      <c r="AG122" s="88"/>
      <c r="AH122" s="88"/>
      <c r="AI122" s="88"/>
    </row>
    <row r="123" spans="1:35" ht="28" x14ac:dyDescent="0.15">
      <c r="A123" s="88"/>
      <c r="B123" s="88"/>
      <c r="C123" s="88"/>
      <c r="D123" s="88"/>
      <c r="E123" s="88"/>
      <c r="F123" s="88"/>
      <c r="G123" s="88"/>
      <c r="H123" s="91" t="s">
        <v>1319</v>
      </c>
      <c r="I123" s="93">
        <v>48699</v>
      </c>
      <c r="J123" s="93">
        <v>49349</v>
      </c>
      <c r="K123" s="93">
        <v>51463</v>
      </c>
      <c r="L123" s="93">
        <v>47556</v>
      </c>
      <c r="M123" s="93">
        <v>31075</v>
      </c>
      <c r="N123" s="88"/>
      <c r="O123" s="92" t="s">
        <v>1320</v>
      </c>
      <c r="P123" s="104"/>
      <c r="Q123" s="104"/>
      <c r="R123" s="104"/>
      <c r="S123" s="104"/>
      <c r="T123" s="104"/>
      <c r="U123" s="88"/>
      <c r="V123" s="88"/>
      <c r="W123" s="88"/>
      <c r="X123" s="88"/>
      <c r="Y123" s="88"/>
      <c r="Z123" s="88"/>
      <c r="AA123" s="88"/>
      <c r="AB123" s="88"/>
      <c r="AC123" s="88"/>
      <c r="AD123" s="88"/>
      <c r="AE123" s="88"/>
      <c r="AF123" s="88"/>
      <c r="AG123" s="88"/>
      <c r="AH123" s="88"/>
      <c r="AI123" s="88"/>
    </row>
    <row r="124" spans="1:35" ht="14" x14ac:dyDescent="0.15">
      <c r="A124" s="88"/>
      <c r="B124" s="88"/>
      <c r="C124" s="88"/>
      <c r="D124" s="88"/>
      <c r="E124" s="88"/>
      <c r="F124" s="88"/>
      <c r="G124" s="88"/>
      <c r="H124" s="92" t="s">
        <v>1321</v>
      </c>
      <c r="I124" s="104"/>
      <c r="J124" s="104"/>
      <c r="K124" s="104"/>
      <c r="L124" s="104"/>
      <c r="M124" s="104"/>
      <c r="N124" s="88"/>
      <c r="O124" s="91" t="s">
        <v>1322</v>
      </c>
      <c r="P124" s="94">
        <v>1870.6</v>
      </c>
      <c r="Q124" s="94">
        <v>1868.1</v>
      </c>
      <c r="R124" s="94">
        <v>1751.4</v>
      </c>
      <c r="S124" s="94">
        <v>1617.9</v>
      </c>
      <c r="T124" s="94">
        <v>1482</v>
      </c>
      <c r="U124" s="88"/>
      <c r="V124" s="88"/>
      <c r="W124" s="88"/>
      <c r="X124" s="88"/>
      <c r="Y124" s="88"/>
      <c r="Z124" s="88"/>
      <c r="AA124" s="88"/>
      <c r="AB124" s="88"/>
      <c r="AC124" s="88"/>
      <c r="AD124" s="88"/>
      <c r="AE124" s="88"/>
      <c r="AF124" s="88"/>
      <c r="AG124" s="88"/>
      <c r="AH124" s="88"/>
      <c r="AI124" s="88"/>
    </row>
    <row r="125" spans="1:35" ht="28" x14ac:dyDescent="0.15">
      <c r="A125" s="88"/>
      <c r="B125" s="88"/>
      <c r="C125" s="88"/>
      <c r="D125" s="88"/>
      <c r="E125" s="88"/>
      <c r="F125" s="88"/>
      <c r="G125" s="88"/>
      <c r="H125" s="91" t="s">
        <v>1323</v>
      </c>
      <c r="I125" s="91"/>
      <c r="J125" s="91"/>
      <c r="K125" s="91"/>
      <c r="L125" s="91">
        <v>210.7</v>
      </c>
      <c r="M125" s="91">
        <v>34.700000000000003</v>
      </c>
      <c r="N125" s="88"/>
      <c r="O125" s="91" t="s">
        <v>1324</v>
      </c>
      <c r="P125" s="94">
        <v>1454</v>
      </c>
      <c r="Q125" s="94">
        <v>1530.7</v>
      </c>
      <c r="R125" s="94">
        <v>1469.4</v>
      </c>
      <c r="S125" s="94">
        <v>1392.2</v>
      </c>
      <c r="T125" s="94">
        <v>1302.9000000000001</v>
      </c>
      <c r="U125" s="88"/>
      <c r="V125" s="88"/>
      <c r="W125" s="88"/>
      <c r="X125" s="88"/>
      <c r="Y125" s="88"/>
      <c r="Z125" s="88"/>
      <c r="AA125" s="88"/>
      <c r="AB125" s="88"/>
      <c r="AC125" s="88"/>
      <c r="AD125" s="88"/>
      <c r="AE125" s="88"/>
      <c r="AF125" s="88"/>
      <c r="AG125" s="88"/>
      <c r="AH125" s="88"/>
      <c r="AI125" s="88"/>
    </row>
    <row r="126" spans="1:35" ht="14" x14ac:dyDescent="0.15">
      <c r="A126" s="88"/>
      <c r="B126" s="88"/>
      <c r="C126" s="88"/>
      <c r="D126" s="88"/>
      <c r="E126" s="88"/>
      <c r="F126" s="88"/>
      <c r="G126" s="88"/>
      <c r="H126" s="91" t="s">
        <v>1325</v>
      </c>
      <c r="I126" s="91"/>
      <c r="J126" s="91"/>
      <c r="K126" s="91"/>
      <c r="L126" s="91">
        <v>14</v>
      </c>
      <c r="M126" s="91">
        <v>171.6</v>
      </c>
      <c r="N126" s="88"/>
      <c r="O126" s="92" t="s">
        <v>1326</v>
      </c>
      <c r="P126" s="104"/>
      <c r="Q126" s="104"/>
      <c r="R126" s="104"/>
      <c r="S126" s="104"/>
      <c r="T126" s="104"/>
      <c r="U126" s="88"/>
      <c r="V126" s="88"/>
      <c r="W126" s="88"/>
      <c r="X126" s="88"/>
      <c r="Y126" s="88"/>
      <c r="Z126" s="88"/>
      <c r="AA126" s="88"/>
      <c r="AB126" s="88"/>
      <c r="AC126" s="88"/>
      <c r="AD126" s="88"/>
      <c r="AE126" s="88"/>
      <c r="AF126" s="88"/>
      <c r="AG126" s="88"/>
      <c r="AH126" s="88"/>
      <c r="AI126" s="88"/>
    </row>
    <row r="127" spans="1:35" ht="14" x14ac:dyDescent="0.15">
      <c r="A127" s="88"/>
      <c r="B127" s="88"/>
      <c r="C127" s="88"/>
      <c r="D127" s="88"/>
      <c r="E127" s="88"/>
      <c r="F127" s="88"/>
      <c r="G127" s="88"/>
      <c r="H127" s="91" t="s">
        <v>1327</v>
      </c>
      <c r="I127" s="94">
        <v>2115</v>
      </c>
      <c r="J127" s="94">
        <v>1872.4</v>
      </c>
      <c r="K127" s="94">
        <v>2110.3000000000002</v>
      </c>
      <c r="L127" s="94">
        <v>2224.1999999999998</v>
      </c>
      <c r="M127" s="94">
        <v>2441.5</v>
      </c>
      <c r="N127" s="88"/>
      <c r="O127" s="91" t="s">
        <v>1328</v>
      </c>
      <c r="P127" s="94">
        <v>2784.1</v>
      </c>
      <c r="Q127" s="94">
        <v>2816.4</v>
      </c>
      <c r="R127" s="94">
        <v>2508.8000000000002</v>
      </c>
      <c r="S127" s="94">
        <v>2814</v>
      </c>
      <c r="T127" s="94">
        <v>3063</v>
      </c>
      <c r="U127" s="88"/>
      <c r="V127" s="88"/>
      <c r="W127" s="88"/>
      <c r="X127" s="88"/>
      <c r="Y127" s="88"/>
      <c r="Z127" s="88"/>
      <c r="AA127" s="88"/>
      <c r="AB127" s="88"/>
      <c r="AC127" s="88"/>
      <c r="AD127" s="88"/>
      <c r="AE127" s="88"/>
      <c r="AF127" s="88"/>
      <c r="AG127" s="88"/>
      <c r="AH127" s="88"/>
      <c r="AI127" s="88"/>
    </row>
    <row r="128" spans="1:35" ht="28" x14ac:dyDescent="0.15">
      <c r="A128" s="88"/>
      <c r="B128" s="88"/>
      <c r="C128" s="88"/>
      <c r="D128" s="88"/>
      <c r="E128" s="88"/>
      <c r="F128" s="88"/>
      <c r="G128" s="88"/>
      <c r="H128" s="91" t="s">
        <v>1329</v>
      </c>
      <c r="I128" s="91"/>
      <c r="J128" s="91"/>
      <c r="K128" s="94">
        <v>2165.6</v>
      </c>
      <c r="L128" s="91"/>
      <c r="M128" s="91"/>
      <c r="N128" s="88"/>
      <c r="O128" s="91" t="s">
        <v>1330</v>
      </c>
      <c r="P128" s="94">
        <v>2617.4</v>
      </c>
      <c r="Q128" s="94">
        <v>2677.2</v>
      </c>
      <c r="R128" s="94">
        <v>2416.4</v>
      </c>
      <c r="S128" s="94">
        <v>2704.4</v>
      </c>
      <c r="T128" s="94">
        <v>2937.9</v>
      </c>
      <c r="U128" s="88"/>
      <c r="V128" s="88"/>
      <c r="W128" s="88"/>
      <c r="X128" s="88"/>
      <c r="Y128" s="88"/>
      <c r="Z128" s="88"/>
      <c r="AA128" s="88"/>
      <c r="AB128" s="88"/>
      <c r="AC128" s="88"/>
      <c r="AD128" s="88"/>
      <c r="AE128" s="88"/>
      <c r="AF128" s="88"/>
      <c r="AG128" s="88"/>
      <c r="AH128" s="88"/>
      <c r="AI128" s="88"/>
    </row>
    <row r="129" spans="1:35" ht="28" x14ac:dyDescent="0.15">
      <c r="A129" s="88"/>
      <c r="B129" s="88"/>
      <c r="C129" s="88"/>
      <c r="D129" s="88"/>
      <c r="E129" s="88"/>
      <c r="F129" s="88"/>
      <c r="G129" s="88"/>
      <c r="H129" s="91" t="s">
        <v>1331</v>
      </c>
      <c r="I129" s="94">
        <v>3842.9</v>
      </c>
      <c r="J129" s="94">
        <v>3654.5</v>
      </c>
      <c r="K129" s="94">
        <v>2836.2</v>
      </c>
      <c r="L129" s="94">
        <v>2383.3000000000002</v>
      </c>
      <c r="M129" s="94">
        <v>2377.1999999999998</v>
      </c>
      <c r="N129" s="88"/>
      <c r="O129" s="91" t="s">
        <v>1332</v>
      </c>
      <c r="P129" s="91">
        <v>145.9</v>
      </c>
      <c r="Q129" s="91">
        <v>120.4</v>
      </c>
      <c r="R129" s="91">
        <v>78.3</v>
      </c>
      <c r="S129" s="91">
        <v>94.2</v>
      </c>
      <c r="T129" s="91">
        <v>108.1</v>
      </c>
      <c r="U129" s="88"/>
      <c r="V129" s="88"/>
      <c r="W129" s="88"/>
      <c r="X129" s="88"/>
      <c r="Y129" s="88"/>
      <c r="Z129" s="88"/>
      <c r="AA129" s="88"/>
      <c r="AB129" s="88"/>
      <c r="AC129" s="88"/>
      <c r="AD129" s="88"/>
      <c r="AE129" s="88"/>
      <c r="AF129" s="88"/>
      <c r="AG129" s="88"/>
      <c r="AH129" s="88"/>
      <c r="AI129" s="88"/>
    </row>
    <row r="130" spans="1:35" ht="28" x14ac:dyDescent="0.15">
      <c r="A130" s="88"/>
      <c r="B130" s="88"/>
      <c r="C130" s="88"/>
      <c r="D130" s="88"/>
      <c r="E130" s="88"/>
      <c r="F130" s="88"/>
      <c r="G130" s="88"/>
      <c r="H130" s="91" t="s">
        <v>1333</v>
      </c>
      <c r="I130" s="91">
        <v>274.89999999999998</v>
      </c>
      <c r="J130" s="91">
        <v>360.7</v>
      </c>
      <c r="K130" s="91">
        <v>741.1</v>
      </c>
      <c r="L130" s="91">
        <v>331.7</v>
      </c>
      <c r="M130" s="91">
        <v>228.3</v>
      </c>
      <c r="N130" s="88"/>
      <c r="O130" s="91" t="s">
        <v>1334</v>
      </c>
      <c r="P130" s="91">
        <v>166.7</v>
      </c>
      <c r="Q130" s="91">
        <v>139.19999999999999</v>
      </c>
      <c r="R130" s="91">
        <v>92.4</v>
      </c>
      <c r="S130" s="91">
        <v>109.6</v>
      </c>
      <c r="T130" s="91">
        <v>125.1</v>
      </c>
      <c r="U130" s="88"/>
      <c r="V130" s="88"/>
      <c r="W130" s="88"/>
      <c r="X130" s="88"/>
      <c r="Y130" s="88"/>
      <c r="Z130" s="88"/>
      <c r="AA130" s="88"/>
      <c r="AB130" s="88"/>
      <c r="AC130" s="88"/>
      <c r="AD130" s="88"/>
      <c r="AE130" s="88"/>
      <c r="AF130" s="88"/>
      <c r="AG130" s="88"/>
      <c r="AH130" s="88"/>
      <c r="AI130" s="88"/>
    </row>
    <row r="131" spans="1:35" ht="28" x14ac:dyDescent="0.15">
      <c r="A131" s="88"/>
      <c r="B131" s="88"/>
      <c r="C131" s="88"/>
      <c r="D131" s="88"/>
      <c r="E131" s="88"/>
      <c r="F131" s="88"/>
      <c r="G131" s="88"/>
      <c r="H131" s="91" t="s">
        <v>1335</v>
      </c>
      <c r="I131" s="94">
        <v>2472.6999999999998</v>
      </c>
      <c r="J131" s="94">
        <v>2590.5</v>
      </c>
      <c r="K131" s="94">
        <v>2106.6</v>
      </c>
      <c r="L131" s="94">
        <v>2261.3000000000002</v>
      </c>
      <c r="M131" s="94">
        <v>2444.6999999999998</v>
      </c>
      <c r="N131" s="88"/>
      <c r="O131" s="91" t="s">
        <v>1336</v>
      </c>
      <c r="P131" s="91">
        <v>20.8</v>
      </c>
      <c r="Q131" s="91">
        <v>18.8</v>
      </c>
      <c r="R131" s="91">
        <v>14.1</v>
      </c>
      <c r="S131" s="91">
        <v>15.4</v>
      </c>
      <c r="T131" s="91">
        <v>17</v>
      </c>
      <c r="U131" s="88"/>
      <c r="V131" s="88"/>
      <c r="W131" s="88"/>
      <c r="X131" s="88"/>
      <c r="Y131" s="88"/>
      <c r="Z131" s="88"/>
      <c r="AA131" s="88"/>
      <c r="AB131" s="88"/>
      <c r="AC131" s="88"/>
      <c r="AD131" s="88"/>
      <c r="AE131" s="88"/>
      <c r="AF131" s="88"/>
      <c r="AG131" s="88"/>
      <c r="AH131" s="88"/>
      <c r="AI131" s="88"/>
    </row>
    <row r="132" spans="1:35" ht="14" x14ac:dyDescent="0.15">
      <c r="A132" s="88"/>
      <c r="B132" s="88"/>
      <c r="C132" s="88"/>
      <c r="D132" s="88"/>
      <c r="E132" s="88"/>
      <c r="F132" s="88"/>
      <c r="G132" s="88"/>
      <c r="H132" s="91" t="s">
        <v>1337</v>
      </c>
      <c r="I132" s="91">
        <v>980.2</v>
      </c>
      <c r="J132" s="94">
        <v>1006.8</v>
      </c>
      <c r="K132" s="91">
        <v>741.3</v>
      </c>
      <c r="L132" s="91">
        <v>988.2</v>
      </c>
      <c r="M132" s="94">
        <v>1207.9000000000001</v>
      </c>
      <c r="N132" s="88"/>
      <c r="O132" s="92" t="s">
        <v>1338</v>
      </c>
      <c r="P132" s="104"/>
      <c r="Q132" s="104"/>
      <c r="R132" s="104"/>
      <c r="S132" s="104"/>
      <c r="T132" s="104"/>
      <c r="U132" s="88"/>
      <c r="V132" s="88"/>
      <c r="W132" s="88"/>
      <c r="X132" s="88"/>
      <c r="Y132" s="88"/>
      <c r="Z132" s="88"/>
      <c r="AA132" s="88"/>
      <c r="AB132" s="88"/>
      <c r="AC132" s="88"/>
      <c r="AD132" s="88"/>
      <c r="AE132" s="88"/>
      <c r="AF132" s="88"/>
      <c r="AG132" s="88"/>
      <c r="AH132" s="88"/>
      <c r="AI132" s="88"/>
    </row>
    <row r="133" spans="1:35" ht="14" x14ac:dyDescent="0.15">
      <c r="A133" s="88"/>
      <c r="B133" s="88"/>
      <c r="C133" s="88"/>
      <c r="D133" s="88"/>
      <c r="E133" s="88"/>
      <c r="F133" s="88"/>
      <c r="G133" s="88"/>
      <c r="H133" s="91" t="s">
        <v>1339</v>
      </c>
      <c r="I133" s="94">
        <v>1492.5</v>
      </c>
      <c r="J133" s="94">
        <v>1583.7</v>
      </c>
      <c r="K133" s="94">
        <v>1365.3</v>
      </c>
      <c r="L133" s="94">
        <v>1273.0999999999999</v>
      </c>
      <c r="M133" s="94">
        <v>1236.8</v>
      </c>
      <c r="N133" s="88"/>
      <c r="O133" s="91" t="s">
        <v>1338</v>
      </c>
      <c r="P133" s="91">
        <v>11.3</v>
      </c>
      <c r="Q133" s="91">
        <v>11</v>
      </c>
      <c r="R133" s="91">
        <v>11.4</v>
      </c>
      <c r="S133" s="91"/>
      <c r="T133" s="91"/>
      <c r="U133" s="88"/>
      <c r="V133" s="88"/>
      <c r="W133" s="88"/>
      <c r="X133" s="88"/>
      <c r="Y133" s="88"/>
      <c r="Z133" s="88"/>
      <c r="AA133" s="88"/>
      <c r="AB133" s="88"/>
      <c r="AC133" s="88"/>
      <c r="AD133" s="88"/>
      <c r="AE133" s="88"/>
      <c r="AF133" s="88"/>
      <c r="AG133" s="88"/>
      <c r="AH133" s="88"/>
      <c r="AI133" s="88"/>
    </row>
    <row r="134" spans="1:35" ht="14" x14ac:dyDescent="0.15">
      <c r="A134" s="88"/>
      <c r="B134" s="88"/>
      <c r="C134" s="88"/>
      <c r="D134" s="88"/>
      <c r="E134" s="88"/>
      <c r="F134" s="88"/>
      <c r="G134" s="88"/>
      <c r="H134" s="91" t="s">
        <v>1340</v>
      </c>
      <c r="I134" s="91"/>
      <c r="J134" s="91"/>
      <c r="K134" s="91"/>
      <c r="L134" s="91">
        <v>11.3</v>
      </c>
      <c r="M134" s="91">
        <v>16.600000000000001</v>
      </c>
      <c r="N134" s="88"/>
      <c r="O134" s="91" t="s">
        <v>1341</v>
      </c>
      <c r="P134" s="91">
        <v>11</v>
      </c>
      <c r="Q134" s="91">
        <v>10.4</v>
      </c>
      <c r="R134" s="91">
        <v>10.5</v>
      </c>
      <c r="S134" s="91"/>
      <c r="T134" s="91"/>
      <c r="U134" s="88"/>
      <c r="V134" s="88"/>
      <c r="W134" s="88"/>
      <c r="X134" s="88"/>
      <c r="Y134" s="88"/>
      <c r="Z134" s="88"/>
      <c r="AA134" s="88"/>
      <c r="AB134" s="88"/>
      <c r="AC134" s="88"/>
      <c r="AD134" s="88"/>
      <c r="AE134" s="88"/>
      <c r="AF134" s="88"/>
      <c r="AG134" s="88"/>
      <c r="AH134" s="88"/>
      <c r="AI134" s="88"/>
    </row>
    <row r="135" spans="1:35" ht="14" x14ac:dyDescent="0.15">
      <c r="A135" s="88"/>
      <c r="B135" s="88"/>
      <c r="C135" s="88"/>
      <c r="D135" s="88"/>
      <c r="E135" s="88"/>
      <c r="F135" s="88"/>
      <c r="G135" s="88"/>
      <c r="H135" s="92" t="s">
        <v>1342</v>
      </c>
      <c r="I135" s="104"/>
      <c r="J135" s="104"/>
      <c r="K135" s="104"/>
      <c r="L135" s="104"/>
      <c r="M135" s="104"/>
      <c r="N135" s="88"/>
      <c r="O135" s="91" t="s">
        <v>1343</v>
      </c>
      <c r="P135" s="91">
        <v>0.3</v>
      </c>
      <c r="Q135" s="91">
        <v>0.6</v>
      </c>
      <c r="R135" s="91">
        <v>0.9</v>
      </c>
      <c r="S135" s="91"/>
      <c r="T135" s="91"/>
      <c r="U135" s="88"/>
      <c r="V135" s="88"/>
      <c r="W135" s="88"/>
      <c r="X135" s="88"/>
      <c r="Y135" s="88"/>
      <c r="Z135" s="88"/>
      <c r="AA135" s="88"/>
      <c r="AB135" s="88"/>
      <c r="AC135" s="88"/>
      <c r="AD135" s="88"/>
      <c r="AE135" s="88"/>
      <c r="AF135" s="88"/>
      <c r="AG135" s="88"/>
      <c r="AH135" s="88"/>
      <c r="AI135" s="88"/>
    </row>
    <row r="136" spans="1:35" ht="14" x14ac:dyDescent="0.15">
      <c r="A136" s="88"/>
      <c r="B136" s="88"/>
      <c r="C136" s="88"/>
      <c r="D136" s="88"/>
      <c r="E136" s="88"/>
      <c r="F136" s="88"/>
      <c r="G136" s="88"/>
      <c r="H136" s="91" t="s">
        <v>1344</v>
      </c>
      <c r="I136" s="93">
        <v>33320</v>
      </c>
      <c r="J136" s="93">
        <v>30914</v>
      </c>
      <c r="K136" s="93">
        <v>33991</v>
      </c>
      <c r="L136" s="93">
        <v>33265</v>
      </c>
      <c r="M136" s="93">
        <v>30038</v>
      </c>
      <c r="N136" s="88"/>
      <c r="O136" s="92" t="s">
        <v>1345</v>
      </c>
      <c r="P136" s="104"/>
      <c r="Q136" s="104"/>
      <c r="R136" s="104"/>
      <c r="S136" s="104"/>
      <c r="T136" s="104"/>
      <c r="U136" s="88"/>
      <c r="V136" s="88"/>
      <c r="W136" s="88"/>
      <c r="X136" s="88"/>
      <c r="Y136" s="88"/>
      <c r="Z136" s="88"/>
      <c r="AA136" s="88"/>
      <c r="AB136" s="88"/>
      <c r="AC136" s="88"/>
      <c r="AD136" s="88"/>
      <c r="AE136" s="88"/>
      <c r="AF136" s="88"/>
      <c r="AG136" s="88"/>
      <c r="AH136" s="88"/>
      <c r="AI136" s="88"/>
    </row>
    <row r="137" spans="1:35" ht="28" x14ac:dyDescent="0.15">
      <c r="A137" s="88"/>
      <c r="B137" s="88"/>
      <c r="C137" s="88"/>
      <c r="D137" s="88"/>
      <c r="E137" s="88"/>
      <c r="F137" s="88"/>
      <c r="G137" s="88"/>
      <c r="H137" s="91" t="s">
        <v>1005</v>
      </c>
      <c r="I137" s="93">
        <v>35904</v>
      </c>
      <c r="J137" s="93">
        <v>35623</v>
      </c>
      <c r="K137" s="93">
        <v>37440</v>
      </c>
      <c r="L137" s="93">
        <v>34177</v>
      </c>
      <c r="M137" s="93">
        <v>31075</v>
      </c>
      <c r="N137" s="88"/>
      <c r="O137" s="91" t="s">
        <v>1067</v>
      </c>
      <c r="P137" s="94">
        <v>7485.3</v>
      </c>
      <c r="Q137" s="91"/>
      <c r="R137" s="91"/>
      <c r="S137" s="91"/>
      <c r="T137" s="91"/>
      <c r="U137" s="88"/>
      <c r="V137" s="88"/>
      <c r="W137" s="88"/>
      <c r="X137" s="88"/>
      <c r="Y137" s="88"/>
      <c r="Z137" s="88"/>
      <c r="AA137" s="88"/>
      <c r="AB137" s="88"/>
      <c r="AC137" s="88"/>
      <c r="AD137" s="88"/>
      <c r="AE137" s="88"/>
      <c r="AF137" s="88"/>
      <c r="AG137" s="88"/>
      <c r="AH137" s="88"/>
      <c r="AI137" s="88"/>
    </row>
    <row r="138" spans="1:35" ht="28" x14ac:dyDescent="0.15">
      <c r="A138" s="88"/>
      <c r="B138" s="88"/>
      <c r="C138" s="88"/>
      <c r="D138" s="88"/>
      <c r="E138" s="88"/>
      <c r="F138" s="88"/>
      <c r="G138" s="88"/>
      <c r="H138" s="91" t="s">
        <v>1346</v>
      </c>
      <c r="I138" s="91">
        <v>0</v>
      </c>
      <c r="J138" s="91">
        <v>0</v>
      </c>
      <c r="K138" s="91">
        <v>0</v>
      </c>
      <c r="L138" s="91"/>
      <c r="M138" s="91"/>
      <c r="N138" s="88"/>
      <c r="O138" s="91" t="s">
        <v>1072</v>
      </c>
      <c r="P138" s="91">
        <v>10.1</v>
      </c>
      <c r="Q138" s="91">
        <v>9.2799999999999994</v>
      </c>
      <c r="R138" s="91"/>
      <c r="S138" s="91"/>
      <c r="T138" s="91"/>
      <c r="U138" s="88"/>
      <c r="V138" s="88"/>
      <c r="W138" s="88"/>
      <c r="X138" s="88"/>
      <c r="Y138" s="88"/>
      <c r="Z138" s="88"/>
      <c r="AA138" s="88"/>
      <c r="AB138" s="88"/>
      <c r="AC138" s="88"/>
      <c r="AD138" s="88"/>
      <c r="AE138" s="88"/>
      <c r="AF138" s="88"/>
      <c r="AG138" s="88"/>
      <c r="AH138" s="88"/>
      <c r="AI138" s="88"/>
    </row>
    <row r="139" spans="1:35" ht="28" x14ac:dyDescent="0.15">
      <c r="A139" s="88"/>
      <c r="B139" s="88"/>
      <c r="C139" s="88"/>
      <c r="D139" s="88"/>
      <c r="E139" s="88"/>
      <c r="F139" s="88"/>
      <c r="G139" s="88"/>
      <c r="H139" s="91" t="s">
        <v>1347</v>
      </c>
      <c r="I139" s="94">
        <v>3500</v>
      </c>
      <c r="J139" s="94">
        <v>4500</v>
      </c>
      <c r="K139" s="94">
        <v>4500</v>
      </c>
      <c r="L139" s="91"/>
      <c r="M139" s="91"/>
      <c r="N139" s="88"/>
      <c r="O139" s="91" t="s">
        <v>1077</v>
      </c>
      <c r="P139" s="99">
        <v>0.44800000000000001</v>
      </c>
      <c r="Q139" s="99">
        <v>0.434</v>
      </c>
      <c r="R139" s="91"/>
      <c r="S139" s="91"/>
      <c r="T139" s="91"/>
      <c r="U139" s="88"/>
      <c r="V139" s="88"/>
      <c r="W139" s="88"/>
      <c r="X139" s="88"/>
      <c r="Y139" s="88"/>
      <c r="Z139" s="88"/>
      <c r="AA139" s="88"/>
      <c r="AB139" s="88"/>
      <c r="AC139" s="88"/>
      <c r="AD139" s="88"/>
      <c r="AE139" s="88"/>
      <c r="AF139" s="88"/>
      <c r="AG139" s="88"/>
      <c r="AH139" s="88"/>
      <c r="AI139" s="88"/>
    </row>
    <row r="140" spans="1:35" ht="28" x14ac:dyDescent="0.15">
      <c r="A140" s="88"/>
      <c r="B140" s="88"/>
      <c r="C140" s="88"/>
      <c r="D140" s="88"/>
      <c r="E140" s="88"/>
      <c r="F140" s="88"/>
      <c r="G140" s="88"/>
      <c r="H140" s="91" t="s">
        <v>1348</v>
      </c>
      <c r="I140" s="94">
        <v>3500</v>
      </c>
      <c r="J140" s="94">
        <v>4500</v>
      </c>
      <c r="K140" s="94">
        <v>4500</v>
      </c>
      <c r="L140" s="91"/>
      <c r="M140" s="91"/>
      <c r="N140" s="88"/>
      <c r="O140" s="92" t="s">
        <v>1349</v>
      </c>
      <c r="P140" s="104"/>
      <c r="Q140" s="104"/>
      <c r="R140" s="104"/>
      <c r="S140" s="104"/>
      <c r="T140" s="104"/>
      <c r="U140" s="88"/>
      <c r="V140" s="88"/>
      <c r="W140" s="88"/>
      <c r="X140" s="88"/>
      <c r="Y140" s="88"/>
      <c r="Z140" s="88"/>
      <c r="AA140" s="88"/>
      <c r="AB140" s="88"/>
      <c r="AC140" s="88"/>
      <c r="AD140" s="88"/>
      <c r="AE140" s="88"/>
      <c r="AF140" s="88"/>
      <c r="AG140" s="88"/>
      <c r="AH140" s="88"/>
      <c r="AI140" s="88"/>
    </row>
    <row r="141" spans="1:35" ht="14" x14ac:dyDescent="0.15">
      <c r="A141" s="88"/>
      <c r="B141" s="88"/>
      <c r="C141" s="88"/>
      <c r="D141" s="88"/>
      <c r="E141" s="88"/>
      <c r="F141" s="88"/>
      <c r="G141" s="88"/>
      <c r="H141" s="92" t="s">
        <v>1350</v>
      </c>
      <c r="I141" s="104"/>
      <c r="J141" s="104"/>
      <c r="K141" s="104"/>
      <c r="L141" s="104"/>
      <c r="M141" s="104"/>
      <c r="N141" s="88"/>
      <c r="O141" s="91" t="s">
        <v>1351</v>
      </c>
      <c r="P141" s="94">
        <v>7664.6</v>
      </c>
      <c r="Q141" s="94">
        <v>7164.2</v>
      </c>
      <c r="R141" s="94">
        <v>4439.7</v>
      </c>
      <c r="S141" s="94">
        <v>6056.2</v>
      </c>
      <c r="T141" s="94">
        <v>5926.9</v>
      </c>
      <c r="U141" s="88"/>
      <c r="V141" s="88"/>
      <c r="W141" s="88"/>
      <c r="X141" s="88"/>
      <c r="Y141" s="88"/>
      <c r="Z141" s="88"/>
      <c r="AA141" s="88"/>
      <c r="AB141" s="88"/>
      <c r="AC141" s="88"/>
      <c r="AD141" s="88"/>
      <c r="AE141" s="88"/>
      <c r="AF141" s="88"/>
      <c r="AG141" s="88"/>
      <c r="AH141" s="88"/>
      <c r="AI141" s="88"/>
    </row>
    <row r="142" spans="1:35" ht="28" x14ac:dyDescent="0.15">
      <c r="A142" s="88"/>
      <c r="B142" s="88"/>
      <c r="C142" s="88"/>
      <c r="D142" s="88"/>
      <c r="E142" s="88"/>
      <c r="F142" s="88"/>
      <c r="G142" s="88"/>
      <c r="H142" s="91" t="s">
        <v>1352</v>
      </c>
      <c r="I142" s="93">
        <v>36142</v>
      </c>
      <c r="J142" s="93">
        <v>35762</v>
      </c>
      <c r="K142" s="93">
        <v>37561</v>
      </c>
      <c r="L142" s="93">
        <v>34305</v>
      </c>
      <c r="M142" s="93">
        <v>31217</v>
      </c>
      <c r="N142" s="88"/>
      <c r="O142" s="91" t="s">
        <v>1353</v>
      </c>
      <c r="P142" s="94">
        <v>7664.6</v>
      </c>
      <c r="Q142" s="94">
        <v>7164.2</v>
      </c>
      <c r="R142" s="94">
        <v>4439.7</v>
      </c>
      <c r="S142" s="94">
        <v>6056.2</v>
      </c>
      <c r="T142" s="94">
        <v>5926.9</v>
      </c>
      <c r="U142" s="88"/>
      <c r="V142" s="88"/>
      <c r="W142" s="88"/>
      <c r="X142" s="88"/>
      <c r="Y142" s="88"/>
      <c r="Z142" s="88"/>
      <c r="AA142" s="88"/>
      <c r="AB142" s="88"/>
      <c r="AC142" s="88"/>
      <c r="AD142" s="88"/>
      <c r="AE142" s="88"/>
      <c r="AF142" s="88"/>
      <c r="AG142" s="88"/>
      <c r="AH142" s="88"/>
      <c r="AI142" s="88"/>
    </row>
    <row r="143" spans="1:35" ht="14" x14ac:dyDescent="0.15">
      <c r="A143" s="88"/>
      <c r="B143" s="88"/>
      <c r="C143" s="88"/>
      <c r="D143" s="88"/>
      <c r="E143" s="88"/>
      <c r="F143" s="88"/>
      <c r="G143" s="88"/>
      <c r="H143" s="91" t="s">
        <v>1354</v>
      </c>
      <c r="I143" s="91">
        <v>0</v>
      </c>
      <c r="J143" s="91">
        <v>0</v>
      </c>
      <c r="K143" s="94">
        <v>2244</v>
      </c>
      <c r="L143" s="91">
        <v>59</v>
      </c>
      <c r="M143" s="91">
        <v>0</v>
      </c>
      <c r="N143" s="88"/>
      <c r="O143" s="91" t="s">
        <v>1355</v>
      </c>
      <c r="P143" s="94">
        <v>7664.6</v>
      </c>
      <c r="Q143" s="94">
        <v>7164.2</v>
      </c>
      <c r="R143" s="94">
        <v>4439.7</v>
      </c>
      <c r="S143" s="94">
        <v>6056.2</v>
      </c>
      <c r="T143" s="94">
        <v>5926.9</v>
      </c>
      <c r="U143" s="88"/>
      <c r="V143" s="88"/>
      <c r="W143" s="88"/>
      <c r="X143" s="88"/>
      <c r="Y143" s="88"/>
      <c r="Z143" s="88"/>
      <c r="AA143" s="88"/>
      <c r="AB143" s="88"/>
      <c r="AC143" s="88"/>
      <c r="AD143" s="88"/>
      <c r="AE143" s="88"/>
      <c r="AF143" s="88"/>
      <c r="AG143" s="88"/>
      <c r="AH143" s="88"/>
      <c r="AI143" s="88"/>
    </row>
    <row r="144" spans="1:35" ht="28" x14ac:dyDescent="0.15">
      <c r="A144" s="88"/>
      <c r="B144" s="88"/>
      <c r="C144" s="88"/>
      <c r="D144" s="88"/>
      <c r="E144" s="88"/>
      <c r="F144" s="88"/>
      <c r="G144" s="88"/>
      <c r="H144" s="91" t="s">
        <v>1356</v>
      </c>
      <c r="I144" s="94">
        <v>5472.9</v>
      </c>
      <c r="J144" s="94">
        <v>2535.6999999999998</v>
      </c>
      <c r="K144" s="94">
        <v>2332</v>
      </c>
      <c r="L144" s="94">
        <v>2132</v>
      </c>
      <c r="M144" s="94">
        <v>2418</v>
      </c>
      <c r="N144" s="88"/>
      <c r="O144" s="91" t="s">
        <v>1357</v>
      </c>
      <c r="P144" s="93">
        <v>10476</v>
      </c>
      <c r="Q144" s="94">
        <v>9923.7000000000007</v>
      </c>
      <c r="R144" s="94">
        <v>7050</v>
      </c>
      <c r="S144" s="94">
        <v>9049.7999999999993</v>
      </c>
      <c r="T144" s="94">
        <v>8720.9</v>
      </c>
      <c r="U144" s="88"/>
      <c r="V144" s="88"/>
      <c r="W144" s="88"/>
      <c r="X144" s="88"/>
      <c r="Y144" s="88"/>
      <c r="Z144" s="88"/>
      <c r="AA144" s="88"/>
      <c r="AB144" s="88"/>
      <c r="AC144" s="88"/>
      <c r="AD144" s="88"/>
      <c r="AE144" s="88"/>
      <c r="AF144" s="88"/>
      <c r="AG144" s="88"/>
      <c r="AH144" s="88"/>
      <c r="AI144" s="88"/>
    </row>
    <row r="145" spans="1:35" ht="28" x14ac:dyDescent="0.15">
      <c r="A145" s="88"/>
      <c r="B145" s="88"/>
      <c r="C145" s="88"/>
      <c r="D145" s="88"/>
      <c r="E145" s="88"/>
      <c r="F145" s="88"/>
      <c r="G145" s="88"/>
      <c r="H145" s="91" t="s">
        <v>1358</v>
      </c>
      <c r="I145" s="94">
        <v>3060.5</v>
      </c>
      <c r="J145" s="94">
        <v>5400.5</v>
      </c>
      <c r="K145" s="94">
        <v>2644</v>
      </c>
      <c r="L145" s="94">
        <v>2250</v>
      </c>
      <c r="M145" s="94">
        <v>2159</v>
      </c>
      <c r="N145" s="88"/>
      <c r="O145" s="91" t="s">
        <v>1359</v>
      </c>
      <c r="P145" s="93">
        <v>12346</v>
      </c>
      <c r="Q145" s="93">
        <v>11792</v>
      </c>
      <c r="R145" s="94">
        <v>8801.4</v>
      </c>
      <c r="S145" s="93">
        <v>10668</v>
      </c>
      <c r="T145" s="93">
        <v>10203</v>
      </c>
      <c r="U145" s="88"/>
      <c r="V145" s="88"/>
      <c r="W145" s="88"/>
      <c r="X145" s="88"/>
      <c r="Y145" s="88"/>
      <c r="Z145" s="88"/>
      <c r="AA145" s="88"/>
      <c r="AB145" s="88"/>
      <c r="AC145" s="88"/>
      <c r="AD145" s="88"/>
      <c r="AE145" s="88"/>
      <c r="AF145" s="88"/>
      <c r="AG145" s="88"/>
      <c r="AH145" s="88"/>
      <c r="AI145" s="88"/>
    </row>
    <row r="146" spans="1:35" ht="14" x14ac:dyDescent="0.15">
      <c r="A146" s="88"/>
      <c r="B146" s="88"/>
      <c r="C146" s="88"/>
      <c r="D146" s="88"/>
      <c r="E146" s="88"/>
      <c r="F146" s="88"/>
      <c r="G146" s="88"/>
      <c r="H146" s="91" t="s">
        <v>1360</v>
      </c>
      <c r="I146" s="94">
        <v>2418.6999999999998</v>
      </c>
      <c r="J146" s="94">
        <v>3136.4</v>
      </c>
      <c r="K146" s="94">
        <v>3301</v>
      </c>
      <c r="L146" s="94">
        <v>6007</v>
      </c>
      <c r="M146" s="94">
        <v>2269</v>
      </c>
      <c r="N146" s="88"/>
      <c r="O146" s="92" t="s">
        <v>1361</v>
      </c>
      <c r="P146" s="104"/>
      <c r="Q146" s="104"/>
      <c r="R146" s="104"/>
      <c r="S146" s="104"/>
      <c r="T146" s="104"/>
      <c r="U146" s="88"/>
      <c r="V146" s="88"/>
      <c r="W146" s="88"/>
      <c r="X146" s="88"/>
      <c r="Y146" s="88"/>
      <c r="Z146" s="88"/>
      <c r="AA146" s="88"/>
      <c r="AB146" s="88"/>
      <c r="AC146" s="88"/>
      <c r="AD146" s="88"/>
      <c r="AE146" s="88"/>
      <c r="AF146" s="88"/>
      <c r="AG146" s="88"/>
      <c r="AH146" s="88"/>
      <c r="AI146" s="88"/>
    </row>
    <row r="147" spans="1:35" ht="14" x14ac:dyDescent="0.15">
      <c r="A147" s="88"/>
      <c r="B147" s="88"/>
      <c r="C147" s="88"/>
      <c r="D147" s="88"/>
      <c r="E147" s="88"/>
      <c r="F147" s="88"/>
      <c r="G147" s="88"/>
      <c r="H147" s="91" t="s">
        <v>1362</v>
      </c>
      <c r="I147" s="94">
        <v>2487.1999999999998</v>
      </c>
      <c r="J147" s="94">
        <v>2460</v>
      </c>
      <c r="K147" s="94">
        <v>3159</v>
      </c>
      <c r="L147" s="94">
        <v>2819</v>
      </c>
      <c r="M147" s="94">
        <v>4959</v>
      </c>
      <c r="N147" s="88"/>
      <c r="O147" s="91" t="s">
        <v>1363</v>
      </c>
      <c r="P147" s="94">
        <v>1476.1</v>
      </c>
      <c r="Q147" s="94">
        <v>1560.3</v>
      </c>
      <c r="R147" s="94">
        <v>1479.3</v>
      </c>
      <c r="S147" s="94">
        <v>1606.8</v>
      </c>
      <c r="T147" s="94">
        <v>1521.8</v>
      </c>
      <c r="U147" s="88"/>
      <c r="V147" s="88"/>
      <c r="W147" s="88"/>
      <c r="X147" s="88"/>
      <c r="Y147" s="88"/>
      <c r="Z147" s="88"/>
      <c r="AA147" s="88"/>
      <c r="AB147" s="88"/>
      <c r="AC147" s="88"/>
      <c r="AD147" s="88"/>
      <c r="AE147" s="88"/>
      <c r="AF147" s="88"/>
      <c r="AG147" s="88"/>
      <c r="AH147" s="88"/>
      <c r="AI147" s="88"/>
    </row>
    <row r="148" spans="1:35" ht="14" x14ac:dyDescent="0.15">
      <c r="A148" s="88"/>
      <c r="B148" s="88"/>
      <c r="C148" s="88"/>
      <c r="D148" s="88"/>
      <c r="E148" s="88"/>
      <c r="F148" s="88"/>
      <c r="G148" s="88"/>
      <c r="H148" s="91" t="s">
        <v>1364</v>
      </c>
      <c r="I148" s="93">
        <v>22703</v>
      </c>
      <c r="J148" s="93">
        <v>22230</v>
      </c>
      <c r="K148" s="93">
        <v>23881</v>
      </c>
      <c r="L148" s="93">
        <v>21038</v>
      </c>
      <c r="M148" s="93">
        <v>19412</v>
      </c>
      <c r="N148" s="88"/>
      <c r="O148" s="91" t="s">
        <v>1365</v>
      </c>
      <c r="P148" s="91">
        <v>334.5</v>
      </c>
      <c r="Q148" s="91">
        <v>377.6</v>
      </c>
      <c r="R148" s="91">
        <v>325.5</v>
      </c>
      <c r="S148" s="91">
        <v>365.8</v>
      </c>
      <c r="T148" s="91">
        <v>388.8</v>
      </c>
      <c r="U148" s="88"/>
      <c r="V148" s="88"/>
      <c r="W148" s="88"/>
      <c r="X148" s="88"/>
      <c r="Y148" s="88"/>
      <c r="Z148" s="88"/>
      <c r="AA148" s="88"/>
      <c r="AB148" s="88"/>
      <c r="AC148" s="88"/>
      <c r="AD148" s="88"/>
      <c r="AE148" s="88"/>
      <c r="AF148" s="88"/>
      <c r="AG148" s="88"/>
      <c r="AH148" s="88"/>
      <c r="AI148" s="88"/>
    </row>
    <row r="149" spans="1:35" ht="28" x14ac:dyDescent="0.15">
      <c r="A149" s="88"/>
      <c r="B149" s="88"/>
      <c r="C149" s="88"/>
      <c r="D149" s="88"/>
      <c r="E149" s="88"/>
      <c r="F149" s="88"/>
      <c r="G149" s="88"/>
      <c r="H149" s="91" t="s">
        <v>1366</v>
      </c>
      <c r="I149" s="94">
        <v>8533.4</v>
      </c>
      <c r="J149" s="94">
        <v>7936.2</v>
      </c>
      <c r="K149" s="94">
        <v>4976</v>
      </c>
      <c r="L149" s="94">
        <v>4382</v>
      </c>
      <c r="M149" s="94">
        <v>4577</v>
      </c>
      <c r="N149" s="88"/>
      <c r="O149" s="91" t="s">
        <v>1367</v>
      </c>
      <c r="P149" s="94">
        <v>9975.4</v>
      </c>
      <c r="Q149" s="93">
        <v>10643</v>
      </c>
      <c r="R149" s="94">
        <v>9455.7000000000007</v>
      </c>
      <c r="S149" s="93">
        <v>10185</v>
      </c>
      <c r="T149" s="93">
        <v>10425</v>
      </c>
      <c r="U149" s="88"/>
      <c r="V149" s="88"/>
      <c r="W149" s="88"/>
      <c r="X149" s="88"/>
      <c r="Y149" s="88"/>
      <c r="Z149" s="88"/>
      <c r="AA149" s="88"/>
      <c r="AB149" s="88"/>
      <c r="AC149" s="88"/>
      <c r="AD149" s="88"/>
      <c r="AE149" s="88"/>
      <c r="AF149" s="88"/>
      <c r="AG149" s="88"/>
      <c r="AH149" s="88"/>
      <c r="AI149" s="88"/>
    </row>
    <row r="150" spans="1:35" ht="14" x14ac:dyDescent="0.15">
      <c r="A150" s="88"/>
      <c r="B150" s="88"/>
      <c r="C150" s="88"/>
      <c r="D150" s="88"/>
      <c r="E150" s="88"/>
      <c r="F150" s="88"/>
      <c r="G150" s="88"/>
      <c r="H150" s="91" t="s">
        <v>1368</v>
      </c>
      <c r="I150" s="94">
        <v>4905.8999999999996</v>
      </c>
      <c r="J150" s="94">
        <v>5596.4</v>
      </c>
      <c r="K150" s="94">
        <v>6460</v>
      </c>
      <c r="L150" s="94">
        <v>8826</v>
      </c>
      <c r="M150" s="94">
        <v>7228</v>
      </c>
      <c r="N150" s="88"/>
      <c r="O150" s="91" t="s">
        <v>1369</v>
      </c>
      <c r="P150" s="94">
        <v>9975.4</v>
      </c>
      <c r="Q150" s="93">
        <v>10643</v>
      </c>
      <c r="R150" s="94">
        <v>9455.7000000000007</v>
      </c>
      <c r="S150" s="93">
        <v>10185</v>
      </c>
      <c r="T150" s="93">
        <v>10425</v>
      </c>
      <c r="U150" s="88"/>
      <c r="V150" s="88"/>
      <c r="W150" s="88"/>
      <c r="X150" s="88"/>
      <c r="Y150" s="88"/>
      <c r="Z150" s="88"/>
      <c r="AA150" s="88"/>
      <c r="AB150" s="88"/>
      <c r="AC150" s="88"/>
      <c r="AD150" s="88"/>
      <c r="AE150" s="88"/>
      <c r="AF150" s="88"/>
      <c r="AG150" s="88"/>
      <c r="AH150" s="88"/>
      <c r="AI150" s="88"/>
    </row>
    <row r="151" spans="1:35" ht="28" x14ac:dyDescent="0.15">
      <c r="A151" s="88"/>
      <c r="B151" s="88"/>
      <c r="C151" s="88"/>
      <c r="D151" s="88"/>
      <c r="E151" s="88"/>
      <c r="F151" s="88"/>
      <c r="G151" s="88"/>
      <c r="H151" s="91" t="s">
        <v>1370</v>
      </c>
      <c r="I151" s="93">
        <v>22703</v>
      </c>
      <c r="J151" s="93">
        <v>22230</v>
      </c>
      <c r="K151" s="93">
        <v>23881</v>
      </c>
      <c r="L151" s="93">
        <v>21038</v>
      </c>
      <c r="M151" s="93">
        <v>19412</v>
      </c>
      <c r="N151" s="88"/>
      <c r="O151" s="91" t="s">
        <v>893</v>
      </c>
      <c r="P151" s="94">
        <v>1207</v>
      </c>
      <c r="Q151" s="94">
        <v>1185.8</v>
      </c>
      <c r="R151" s="94">
        <v>1218.0999999999999</v>
      </c>
      <c r="S151" s="94">
        <v>1121.9000000000001</v>
      </c>
      <c r="T151" s="91">
        <v>981.2</v>
      </c>
      <c r="U151" s="88"/>
      <c r="V151" s="88"/>
      <c r="W151" s="88"/>
      <c r="X151" s="88"/>
      <c r="Y151" s="88"/>
      <c r="Z151" s="88"/>
      <c r="AA151" s="88"/>
      <c r="AB151" s="88"/>
      <c r="AC151" s="88"/>
      <c r="AD151" s="88"/>
      <c r="AE151" s="88"/>
      <c r="AF151" s="88"/>
      <c r="AG151" s="88"/>
      <c r="AH151" s="88"/>
      <c r="AI151" s="88"/>
    </row>
    <row r="152" spans="1:35" ht="14" x14ac:dyDescent="0.15">
      <c r="A152" s="88"/>
      <c r="B152" s="88"/>
      <c r="C152" s="88"/>
      <c r="D152" s="88"/>
      <c r="E152" s="88"/>
      <c r="F152" s="88"/>
      <c r="G152" s="88"/>
      <c r="H152" s="92" t="s">
        <v>1371</v>
      </c>
      <c r="I152" s="104"/>
      <c r="J152" s="104"/>
      <c r="K152" s="104"/>
      <c r="L152" s="104"/>
      <c r="M152" s="104"/>
      <c r="N152" s="88"/>
      <c r="O152" s="91" t="s">
        <v>985</v>
      </c>
      <c r="P152" s="93">
        <v>12838</v>
      </c>
      <c r="Q152" s="93">
        <v>13350</v>
      </c>
      <c r="R152" s="93">
        <v>12001</v>
      </c>
      <c r="S152" s="93">
        <v>12414</v>
      </c>
      <c r="T152" s="93">
        <v>12626</v>
      </c>
      <c r="U152" s="88"/>
      <c r="V152" s="88"/>
      <c r="W152" s="88"/>
      <c r="X152" s="88"/>
      <c r="Y152" s="88"/>
      <c r="Z152" s="88"/>
      <c r="AA152" s="88"/>
      <c r="AB152" s="88"/>
      <c r="AC152" s="88"/>
      <c r="AD152" s="88"/>
      <c r="AE152" s="88"/>
      <c r="AF152" s="88"/>
      <c r="AG152" s="88"/>
      <c r="AH152" s="88"/>
      <c r="AI152" s="88"/>
    </row>
    <row r="153" spans="1:35" ht="28" x14ac:dyDescent="0.15">
      <c r="A153" s="88"/>
      <c r="B153" s="88"/>
      <c r="C153" s="88"/>
      <c r="D153" s="88"/>
      <c r="E153" s="88"/>
      <c r="F153" s="88"/>
      <c r="G153" s="88"/>
      <c r="H153" s="91" t="s">
        <v>1372</v>
      </c>
      <c r="I153" s="91">
        <v>20</v>
      </c>
      <c r="J153" s="91">
        <v>20</v>
      </c>
      <c r="K153" s="91">
        <v>20</v>
      </c>
      <c r="L153" s="91"/>
      <c r="M153" s="91"/>
      <c r="N153" s="88"/>
      <c r="O153" s="91" t="s">
        <v>1373</v>
      </c>
      <c r="P153" s="94">
        <v>2862.6</v>
      </c>
      <c r="Q153" s="94">
        <v>2707.5</v>
      </c>
      <c r="R153" s="94">
        <v>2545.6</v>
      </c>
      <c r="S153" s="94">
        <v>2229.4</v>
      </c>
      <c r="T153" s="94">
        <v>2200.1999999999998</v>
      </c>
      <c r="U153" s="88"/>
      <c r="V153" s="88"/>
      <c r="W153" s="88"/>
      <c r="X153" s="88"/>
      <c r="Y153" s="88"/>
      <c r="Z153" s="88"/>
      <c r="AA153" s="88"/>
      <c r="AB153" s="88"/>
      <c r="AC153" s="88"/>
      <c r="AD153" s="88"/>
      <c r="AE153" s="88"/>
      <c r="AF153" s="88"/>
      <c r="AG153" s="88"/>
      <c r="AH153" s="88"/>
      <c r="AI153" s="88"/>
    </row>
    <row r="154" spans="1:35" ht="28" x14ac:dyDescent="0.15">
      <c r="A154" s="88"/>
      <c r="B154" s="88"/>
      <c r="C154" s="88"/>
      <c r="D154" s="88"/>
      <c r="E154" s="88"/>
      <c r="F154" s="88"/>
      <c r="G154" s="88"/>
      <c r="H154" s="91" t="s">
        <v>1374</v>
      </c>
      <c r="I154" s="99">
        <v>0</v>
      </c>
      <c r="J154" s="99">
        <v>0</v>
      </c>
      <c r="K154" s="99">
        <v>0</v>
      </c>
      <c r="L154" s="91"/>
      <c r="M154" s="91"/>
      <c r="N154" s="88"/>
      <c r="O154" s="88"/>
      <c r="P154" s="88"/>
      <c r="Q154" s="88"/>
      <c r="R154" s="88"/>
      <c r="S154" s="88"/>
      <c r="T154" s="88"/>
      <c r="U154" s="88"/>
      <c r="V154" s="88"/>
      <c r="W154" s="88"/>
      <c r="X154" s="88"/>
      <c r="Y154" s="88"/>
      <c r="Z154" s="88"/>
      <c r="AA154" s="88"/>
      <c r="AB154" s="88"/>
      <c r="AC154" s="88"/>
      <c r="AD154" s="88"/>
      <c r="AE154" s="88"/>
      <c r="AF154" s="88"/>
      <c r="AG154" s="88"/>
      <c r="AH154" s="88"/>
      <c r="AI154" s="88"/>
    </row>
    <row r="155" spans="1:35" ht="14" x14ac:dyDescent="0.15">
      <c r="A155" s="88"/>
      <c r="B155" s="88"/>
      <c r="C155" s="88"/>
      <c r="D155" s="88"/>
      <c r="E155" s="88"/>
      <c r="F155" s="88"/>
      <c r="G155" s="88"/>
      <c r="H155" s="92" t="s">
        <v>1361</v>
      </c>
      <c r="I155" s="104"/>
      <c r="J155" s="104"/>
      <c r="K155" s="104"/>
      <c r="L155" s="104"/>
      <c r="M155" s="104"/>
      <c r="N155" s="88"/>
      <c r="O155" s="88"/>
      <c r="P155" s="88"/>
      <c r="Q155" s="88"/>
      <c r="R155" s="88"/>
      <c r="S155" s="88"/>
      <c r="T155" s="88"/>
      <c r="U155" s="88"/>
      <c r="V155" s="88"/>
      <c r="W155" s="88"/>
      <c r="X155" s="88"/>
      <c r="Y155" s="88"/>
      <c r="Z155" s="88"/>
      <c r="AA155" s="88"/>
      <c r="AB155" s="88"/>
      <c r="AC155" s="88"/>
      <c r="AD155" s="88"/>
      <c r="AE155" s="88"/>
      <c r="AF155" s="88"/>
      <c r="AG155" s="88"/>
      <c r="AH155" s="88"/>
      <c r="AI155" s="88"/>
    </row>
    <row r="156" spans="1:35" ht="14" x14ac:dyDescent="0.15">
      <c r="A156" s="88"/>
      <c r="B156" s="88"/>
      <c r="C156" s="88"/>
      <c r="D156" s="88"/>
      <c r="E156" s="88"/>
      <c r="F156" s="88"/>
      <c r="G156" s="88"/>
      <c r="H156" s="91" t="s">
        <v>1375</v>
      </c>
      <c r="I156" s="95">
        <v>-961.7</v>
      </c>
      <c r="J156" s="100">
        <v>-1580.7</v>
      </c>
      <c r="K156" s="100">
        <v>-3387.1</v>
      </c>
      <c r="L156" s="95">
        <v>-961.6</v>
      </c>
      <c r="M156" s="91">
        <v>213.7</v>
      </c>
      <c r="N156" s="88"/>
      <c r="O156" s="88"/>
      <c r="P156" s="88"/>
      <c r="Q156" s="88"/>
      <c r="R156" s="88"/>
      <c r="S156" s="88"/>
      <c r="T156" s="88"/>
      <c r="U156" s="88"/>
      <c r="V156" s="88"/>
      <c r="W156" s="88"/>
      <c r="X156" s="88"/>
      <c r="Y156" s="88"/>
      <c r="Z156" s="88"/>
      <c r="AA156" s="88"/>
      <c r="AB156" s="88"/>
      <c r="AC156" s="88"/>
      <c r="AD156" s="88"/>
      <c r="AE156" s="88"/>
      <c r="AF156" s="88"/>
      <c r="AG156" s="88"/>
      <c r="AH156" s="88"/>
      <c r="AI156" s="88"/>
    </row>
    <row r="157" spans="1:35" ht="14" x14ac:dyDescent="0.15">
      <c r="A157" s="88"/>
      <c r="B157" s="88"/>
      <c r="C157" s="88"/>
      <c r="D157" s="88"/>
      <c r="E157" s="88"/>
      <c r="F157" s="88"/>
      <c r="G157" s="88"/>
      <c r="H157" s="91" t="s">
        <v>1376</v>
      </c>
      <c r="I157" s="93">
        <v>44951</v>
      </c>
      <c r="J157" s="93">
        <v>46363</v>
      </c>
      <c r="K157" s="93">
        <v>46405</v>
      </c>
      <c r="L157" s="93">
        <v>43935</v>
      </c>
      <c r="M157" s="93">
        <v>29614</v>
      </c>
      <c r="N157" s="88"/>
      <c r="O157" s="88"/>
      <c r="P157" s="88"/>
      <c r="Q157" s="88"/>
      <c r="R157" s="88"/>
      <c r="S157" s="88"/>
      <c r="T157" s="88"/>
      <c r="U157" s="88"/>
      <c r="V157" s="88"/>
      <c r="W157" s="88"/>
      <c r="X157" s="88"/>
      <c r="Y157" s="88"/>
      <c r="Z157" s="88"/>
      <c r="AA157" s="88"/>
      <c r="AB157" s="88"/>
      <c r="AC157" s="88"/>
      <c r="AD157" s="88"/>
      <c r="AE157" s="88"/>
      <c r="AF157" s="88"/>
      <c r="AG157" s="88"/>
      <c r="AH157" s="88"/>
      <c r="AI157" s="88"/>
    </row>
    <row r="158" spans="1:35" ht="14" x14ac:dyDescent="0.15">
      <c r="A158" s="88"/>
      <c r="B158" s="88"/>
      <c r="C158" s="88"/>
      <c r="D158" s="88"/>
      <c r="E158" s="88"/>
      <c r="F158" s="88"/>
      <c r="G158" s="88"/>
      <c r="H158" s="91" t="s">
        <v>1377</v>
      </c>
      <c r="I158" s="94">
        <v>2583.8000000000002</v>
      </c>
      <c r="J158" s="94">
        <v>4709.2</v>
      </c>
      <c r="K158" s="94">
        <v>3449.1</v>
      </c>
      <c r="L158" s="91">
        <v>898.5</v>
      </c>
      <c r="M158" s="91">
        <v>866</v>
      </c>
      <c r="N158" s="88"/>
      <c r="O158" s="88"/>
      <c r="P158" s="88"/>
      <c r="Q158" s="88"/>
      <c r="R158" s="88"/>
      <c r="S158" s="88"/>
      <c r="T158" s="88"/>
      <c r="U158" s="88"/>
      <c r="V158" s="88"/>
      <c r="W158" s="88"/>
      <c r="X158" s="88"/>
      <c r="Y158" s="88"/>
      <c r="Z158" s="88"/>
      <c r="AA158" s="88"/>
      <c r="AB158" s="88"/>
      <c r="AC158" s="88"/>
      <c r="AD158" s="88"/>
      <c r="AE158" s="88"/>
      <c r="AF158" s="88"/>
      <c r="AG158" s="88"/>
      <c r="AH158" s="88"/>
      <c r="AI158" s="88"/>
    </row>
    <row r="159" spans="1:35" ht="14" x14ac:dyDescent="0.15">
      <c r="A159" s="88"/>
      <c r="B159" s="88"/>
      <c r="C159" s="88"/>
      <c r="D159" s="88"/>
      <c r="E159" s="88"/>
      <c r="F159" s="88"/>
      <c r="G159" s="88"/>
      <c r="H159" s="91" t="s">
        <v>1213</v>
      </c>
      <c r="I159" s="94">
        <v>2583.8000000000002</v>
      </c>
      <c r="J159" s="94">
        <v>4709.2</v>
      </c>
      <c r="K159" s="94">
        <v>3449.1</v>
      </c>
      <c r="L159" s="91">
        <v>912.5</v>
      </c>
      <c r="M159" s="94">
        <v>1037.5999999999999</v>
      </c>
      <c r="N159" s="88"/>
      <c r="O159" s="88"/>
      <c r="P159" s="88"/>
      <c r="Q159" s="88"/>
      <c r="R159" s="88"/>
      <c r="S159" s="88"/>
      <c r="T159" s="88"/>
      <c r="U159" s="88"/>
      <c r="V159" s="88"/>
      <c r="W159" s="88"/>
      <c r="X159" s="88"/>
      <c r="Y159" s="88"/>
      <c r="Z159" s="88"/>
      <c r="AA159" s="88"/>
      <c r="AB159" s="88"/>
      <c r="AC159" s="88"/>
      <c r="AD159" s="88"/>
      <c r="AE159" s="88"/>
      <c r="AF159" s="88"/>
      <c r="AG159" s="88"/>
      <c r="AH159" s="88"/>
      <c r="AI159" s="88"/>
    </row>
    <row r="160" spans="1:35" ht="28" x14ac:dyDescent="0.15">
      <c r="A160" s="88"/>
      <c r="B160" s="88"/>
      <c r="C160" s="88"/>
      <c r="D160" s="88"/>
      <c r="E160" s="88"/>
      <c r="F160" s="88"/>
      <c r="G160" s="88"/>
      <c r="H160" s="91" t="s">
        <v>1378</v>
      </c>
      <c r="I160" s="93">
        <v>35904</v>
      </c>
      <c r="J160" s="93">
        <v>35623</v>
      </c>
      <c r="K160" s="93">
        <v>37440</v>
      </c>
      <c r="L160" s="93">
        <v>34177</v>
      </c>
      <c r="M160" s="93">
        <v>31075</v>
      </c>
      <c r="N160" s="88"/>
      <c r="O160" s="88"/>
      <c r="P160" s="88"/>
      <c r="Q160" s="88"/>
      <c r="R160" s="88"/>
      <c r="S160" s="88"/>
      <c r="T160" s="88"/>
      <c r="U160" s="88"/>
      <c r="V160" s="88"/>
      <c r="W160" s="88"/>
      <c r="X160" s="88"/>
      <c r="Y160" s="88"/>
      <c r="Z160" s="88"/>
      <c r="AA160" s="88"/>
      <c r="AB160" s="88"/>
      <c r="AC160" s="88"/>
      <c r="AD160" s="88"/>
      <c r="AE160" s="88"/>
      <c r="AF160" s="88"/>
      <c r="AG160" s="88"/>
      <c r="AH160" s="88"/>
      <c r="AI160" s="88"/>
    </row>
    <row r="161" spans="1:35" ht="14" x14ac:dyDescent="0.15">
      <c r="A161" s="88"/>
      <c r="B161" s="88"/>
      <c r="C161" s="88"/>
      <c r="D161" s="88"/>
      <c r="E161" s="88"/>
      <c r="F161" s="88"/>
      <c r="G161" s="88"/>
      <c r="H161" s="91" t="s">
        <v>1379</v>
      </c>
      <c r="I161" s="94">
        <v>1064.5</v>
      </c>
      <c r="J161" s="94">
        <v>1201.2</v>
      </c>
      <c r="K161" s="94">
        <v>1297.2</v>
      </c>
      <c r="L161" s="94">
        <v>1270.3</v>
      </c>
      <c r="M161" s="94">
        <v>1202.8</v>
      </c>
      <c r="N161" s="88"/>
      <c r="O161" s="88"/>
      <c r="P161" s="88"/>
      <c r="Q161" s="88"/>
      <c r="R161" s="88"/>
      <c r="S161" s="88"/>
      <c r="T161" s="88"/>
      <c r="U161" s="88"/>
      <c r="V161" s="88"/>
      <c r="W161" s="88"/>
      <c r="X161" s="88"/>
      <c r="Y161" s="88"/>
      <c r="Z161" s="88"/>
      <c r="AA161" s="88"/>
      <c r="AB161" s="88"/>
      <c r="AC161" s="88"/>
      <c r="AD161" s="88"/>
      <c r="AE161" s="88"/>
      <c r="AF161" s="88"/>
      <c r="AG161" s="88"/>
      <c r="AH161" s="88"/>
      <c r="AI161" s="88"/>
    </row>
    <row r="162" spans="1:35" ht="14" x14ac:dyDescent="0.15">
      <c r="A162" s="88"/>
      <c r="B162" s="88"/>
      <c r="C162" s="88"/>
      <c r="D162" s="88"/>
      <c r="E162" s="88"/>
      <c r="F162" s="88"/>
      <c r="G162" s="88"/>
      <c r="H162" s="91" t="s">
        <v>1380</v>
      </c>
      <c r="I162" s="93">
        <v>27316</v>
      </c>
      <c r="J162" s="93">
        <v>26313</v>
      </c>
      <c r="K162" s="93">
        <v>26166</v>
      </c>
      <c r="L162" s="93">
        <v>25054</v>
      </c>
      <c r="M162" s="93">
        <v>23779</v>
      </c>
      <c r="N162" s="88"/>
      <c r="O162" s="88"/>
      <c r="P162" s="88"/>
      <c r="Q162" s="88"/>
      <c r="R162" s="88"/>
      <c r="S162" s="88"/>
      <c r="T162" s="88"/>
      <c r="U162" s="88"/>
      <c r="V162" s="88"/>
      <c r="W162" s="88"/>
      <c r="X162" s="88"/>
      <c r="Y162" s="88"/>
      <c r="Z162" s="88"/>
      <c r="AA162" s="88"/>
      <c r="AB162" s="88"/>
      <c r="AC162" s="88"/>
      <c r="AD162" s="88"/>
      <c r="AE162" s="88"/>
      <c r="AF162" s="88"/>
      <c r="AG162" s="88"/>
      <c r="AH162" s="88"/>
      <c r="AI162" s="88"/>
    </row>
    <row r="163" spans="1:35" ht="14" x14ac:dyDescent="0.15">
      <c r="A163" s="88"/>
      <c r="B163" s="88"/>
      <c r="C163" s="88"/>
      <c r="D163" s="88"/>
      <c r="E163" s="88"/>
      <c r="F163" s="88"/>
      <c r="G163" s="88"/>
      <c r="H163" s="91" t="s">
        <v>1381</v>
      </c>
      <c r="I163" s="93">
        <v>27316</v>
      </c>
      <c r="J163" s="93">
        <v>26313</v>
      </c>
      <c r="K163" s="93">
        <v>26166</v>
      </c>
      <c r="L163" s="93">
        <v>25054</v>
      </c>
      <c r="M163" s="93">
        <v>23779</v>
      </c>
      <c r="N163" s="88"/>
      <c r="O163" s="88"/>
      <c r="P163" s="88"/>
      <c r="Q163" s="88"/>
      <c r="R163" s="88"/>
      <c r="S163" s="88"/>
      <c r="T163" s="88"/>
      <c r="U163" s="88"/>
      <c r="V163" s="88"/>
      <c r="W163" s="88"/>
      <c r="X163" s="88"/>
      <c r="Y163" s="88"/>
      <c r="Z163" s="88"/>
      <c r="AA163" s="88"/>
      <c r="AB163" s="88"/>
      <c r="AC163" s="88"/>
      <c r="AD163" s="88"/>
      <c r="AE163" s="88"/>
      <c r="AF163" s="88"/>
      <c r="AG163" s="88"/>
      <c r="AH163" s="88"/>
      <c r="AI163" s="88"/>
    </row>
    <row r="164" spans="1:35" ht="14" x14ac:dyDescent="0.15">
      <c r="A164" s="88"/>
      <c r="B164" s="88"/>
      <c r="C164" s="88"/>
      <c r="D164" s="88"/>
      <c r="E164" s="88"/>
      <c r="F164" s="88"/>
      <c r="G164" s="88"/>
      <c r="H164" s="91" t="s">
        <v>1382</v>
      </c>
      <c r="I164" s="94">
        <v>1997.5</v>
      </c>
      <c r="J164" s="94">
        <v>2075.6</v>
      </c>
      <c r="K164" s="94">
        <v>2025.6</v>
      </c>
      <c r="L164" s="94">
        <v>1318.1</v>
      </c>
      <c r="M164" s="94">
        <v>1215.5</v>
      </c>
      <c r="N164" s="88"/>
      <c r="O164" s="88"/>
      <c r="P164" s="88"/>
      <c r="Q164" s="88"/>
      <c r="R164" s="88"/>
      <c r="S164" s="88"/>
      <c r="T164" s="88"/>
      <c r="U164" s="88"/>
      <c r="V164" s="88"/>
      <c r="W164" s="88"/>
      <c r="X164" s="88"/>
      <c r="Y164" s="88"/>
      <c r="Z164" s="88"/>
      <c r="AA164" s="88"/>
      <c r="AB164" s="88"/>
      <c r="AC164" s="88"/>
      <c r="AD164" s="88"/>
      <c r="AE164" s="88"/>
      <c r="AF164" s="88"/>
      <c r="AG164" s="88"/>
      <c r="AH164" s="88"/>
      <c r="AI164" s="88"/>
    </row>
    <row r="165" spans="1:35" ht="14" x14ac:dyDescent="0.15">
      <c r="A165" s="88"/>
      <c r="B165" s="88"/>
      <c r="C165" s="88"/>
      <c r="D165" s="88"/>
      <c r="E165" s="88"/>
      <c r="F165" s="88"/>
      <c r="G165" s="88"/>
      <c r="H165" s="91" t="s">
        <v>1383</v>
      </c>
      <c r="I165" s="100">
        <v>-6003.4</v>
      </c>
      <c r="J165" s="100">
        <v>-4601</v>
      </c>
      <c r="K165" s="100">
        <v>-7824.9</v>
      </c>
      <c r="L165" s="100">
        <v>-8210.2999999999993</v>
      </c>
      <c r="M165" s="100">
        <v>-6258.4</v>
      </c>
      <c r="N165" s="88"/>
      <c r="O165" s="88"/>
      <c r="P165" s="88"/>
      <c r="Q165" s="88"/>
      <c r="R165" s="88"/>
      <c r="S165" s="88"/>
      <c r="T165" s="88"/>
      <c r="U165" s="88"/>
      <c r="V165" s="88"/>
      <c r="W165" s="88"/>
      <c r="X165" s="88"/>
      <c r="Y165" s="88"/>
      <c r="Z165" s="88"/>
      <c r="AA165" s="88"/>
      <c r="AB165" s="88"/>
      <c r="AC165" s="88"/>
      <c r="AD165" s="88"/>
      <c r="AE165" s="88"/>
      <c r="AF165" s="88"/>
      <c r="AG165" s="88"/>
      <c r="AH165" s="88"/>
      <c r="AI165" s="88"/>
    </row>
    <row r="166" spans="1:35" ht="14" x14ac:dyDescent="0.15">
      <c r="A166" s="88"/>
      <c r="B166" s="88"/>
      <c r="C166" s="88"/>
      <c r="D166" s="88"/>
      <c r="E166" s="88"/>
      <c r="F166" s="88"/>
      <c r="G166" s="88"/>
      <c r="H166" s="91" t="s">
        <v>1384</v>
      </c>
      <c r="I166" s="100">
        <v>-9768.1</v>
      </c>
      <c r="J166" s="100">
        <v>-8178.5</v>
      </c>
      <c r="K166" s="102">
        <v>-11289</v>
      </c>
      <c r="L166" s="102">
        <v>-10888</v>
      </c>
      <c r="M166" s="100">
        <v>-8589.9</v>
      </c>
      <c r="N166" s="88"/>
      <c r="O166" s="88"/>
      <c r="P166" s="88"/>
      <c r="Q166" s="88"/>
      <c r="R166" s="88"/>
      <c r="S166" s="88"/>
      <c r="T166" s="88"/>
      <c r="U166" s="88"/>
      <c r="V166" s="88"/>
      <c r="W166" s="88"/>
      <c r="X166" s="88"/>
      <c r="Y166" s="88"/>
      <c r="Z166" s="88"/>
      <c r="AA166" s="88"/>
      <c r="AB166" s="88"/>
      <c r="AC166" s="88"/>
      <c r="AD166" s="88"/>
      <c r="AE166" s="88"/>
      <c r="AF166" s="88"/>
      <c r="AG166" s="88"/>
      <c r="AH166" s="88"/>
      <c r="AI166" s="88"/>
    </row>
    <row r="167" spans="1:35" ht="14" x14ac:dyDescent="0.15">
      <c r="A167" s="88"/>
      <c r="B167" s="88"/>
      <c r="C167" s="88"/>
      <c r="D167" s="88"/>
      <c r="E167" s="88"/>
      <c r="F167" s="88"/>
      <c r="G167" s="88"/>
      <c r="H167" s="91" t="s">
        <v>1385</v>
      </c>
      <c r="I167" s="100">
        <v>-9768.1</v>
      </c>
      <c r="J167" s="100">
        <v>-8178.5</v>
      </c>
      <c r="K167" s="102">
        <v>-11289</v>
      </c>
      <c r="L167" s="102">
        <v>-10888</v>
      </c>
      <c r="M167" s="100">
        <v>-8589.9</v>
      </c>
      <c r="N167" s="88"/>
      <c r="O167" s="88"/>
      <c r="P167" s="88"/>
      <c r="Q167" s="88"/>
      <c r="R167" s="88"/>
      <c r="S167" s="88"/>
      <c r="T167" s="88"/>
      <c r="U167" s="88"/>
      <c r="V167" s="88"/>
      <c r="W167" s="88"/>
      <c r="X167" s="88"/>
      <c r="Y167" s="88"/>
      <c r="Z167" s="88"/>
      <c r="AA167" s="88"/>
      <c r="AB167" s="88"/>
      <c r="AC167" s="88"/>
      <c r="AD167" s="88"/>
      <c r="AE167" s="88"/>
      <c r="AF167" s="88"/>
      <c r="AG167" s="88"/>
      <c r="AH167" s="88"/>
      <c r="AI167" s="88"/>
    </row>
    <row r="168" spans="1:35" ht="14" x14ac:dyDescent="0.15">
      <c r="A168" s="88"/>
      <c r="B168" s="88"/>
      <c r="C168" s="88"/>
      <c r="D168" s="88"/>
      <c r="E168" s="88"/>
      <c r="F168" s="88"/>
      <c r="G168" s="88"/>
      <c r="H168" s="91" t="s">
        <v>1386</v>
      </c>
      <c r="I168" s="93">
        <v>29900</v>
      </c>
      <c r="J168" s="93">
        <v>31022</v>
      </c>
      <c r="K168" s="93">
        <v>29616</v>
      </c>
      <c r="L168" s="93">
        <v>25967</v>
      </c>
      <c r="M168" s="93">
        <v>24817</v>
      </c>
      <c r="N168" s="88"/>
      <c r="O168" s="88"/>
      <c r="P168" s="88"/>
      <c r="Q168" s="88"/>
      <c r="R168" s="88"/>
      <c r="S168" s="88"/>
      <c r="T168" s="88"/>
      <c r="U168" s="88"/>
      <c r="V168" s="88"/>
      <c r="W168" s="88"/>
      <c r="X168" s="88"/>
      <c r="Y168" s="88"/>
      <c r="Z168" s="88"/>
      <c r="AA168" s="88"/>
      <c r="AB168" s="88"/>
      <c r="AC168" s="88"/>
      <c r="AD168" s="88"/>
      <c r="AE168" s="88"/>
      <c r="AF168" s="88"/>
      <c r="AG168" s="88"/>
      <c r="AH168" s="88"/>
      <c r="AI168" s="88"/>
    </row>
    <row r="169" spans="1:35" ht="14" x14ac:dyDescent="0.15">
      <c r="A169" s="88"/>
      <c r="B169" s="88"/>
      <c r="C169" s="88"/>
      <c r="D169" s="88"/>
      <c r="E169" s="88"/>
      <c r="F169" s="88"/>
      <c r="G169" s="88"/>
      <c r="H169" s="91" t="s">
        <v>1387</v>
      </c>
      <c r="I169" s="93">
        <v>29900</v>
      </c>
      <c r="J169" s="93">
        <v>31022</v>
      </c>
      <c r="K169" s="93">
        <v>29616</v>
      </c>
      <c r="L169" s="93">
        <v>25967</v>
      </c>
      <c r="M169" s="93">
        <v>24817</v>
      </c>
      <c r="N169" s="88"/>
      <c r="O169" s="88"/>
      <c r="P169" s="88"/>
      <c r="Q169" s="88"/>
      <c r="R169" s="88"/>
      <c r="S169" s="88"/>
      <c r="T169" s="88"/>
      <c r="U169" s="88"/>
      <c r="V169" s="88"/>
      <c r="W169" s="88"/>
      <c r="X169" s="88"/>
      <c r="Y169" s="88"/>
      <c r="Z169" s="88"/>
      <c r="AA169" s="88"/>
      <c r="AB169" s="88"/>
      <c r="AC169" s="88"/>
      <c r="AD169" s="88"/>
      <c r="AE169" s="88"/>
      <c r="AF169" s="88"/>
      <c r="AG169" s="88"/>
      <c r="AH169" s="88"/>
      <c r="AI169" s="88"/>
    </row>
    <row r="170" spans="1:35" ht="14" x14ac:dyDescent="0.15">
      <c r="A170" s="88"/>
      <c r="B170" s="88"/>
      <c r="C170" s="88"/>
      <c r="D170" s="88"/>
      <c r="E170" s="88"/>
      <c r="F170" s="88"/>
      <c r="G170" s="88"/>
      <c r="H170" s="91" t="s">
        <v>1388</v>
      </c>
      <c r="I170" s="93">
        <v>46634</v>
      </c>
      <c r="J170" s="93">
        <v>49834</v>
      </c>
      <c r="K170" s="93">
        <v>46446</v>
      </c>
      <c r="L170" s="93">
        <v>43890</v>
      </c>
      <c r="M170" s="93">
        <v>29838</v>
      </c>
      <c r="N170" s="88"/>
      <c r="O170" s="88"/>
      <c r="P170" s="88"/>
      <c r="Q170" s="88"/>
      <c r="R170" s="88"/>
      <c r="S170" s="88"/>
      <c r="T170" s="88"/>
      <c r="U170" s="88"/>
      <c r="V170" s="88"/>
      <c r="W170" s="88"/>
      <c r="X170" s="88"/>
      <c r="Y170" s="88"/>
      <c r="Z170" s="88"/>
      <c r="AA170" s="88"/>
      <c r="AB170" s="88"/>
      <c r="AC170" s="88"/>
      <c r="AD170" s="88"/>
      <c r="AE170" s="88"/>
      <c r="AF170" s="88"/>
      <c r="AG170" s="88"/>
      <c r="AH170" s="88"/>
      <c r="AI170" s="88"/>
    </row>
    <row r="171" spans="1:35" ht="14" x14ac:dyDescent="0.15">
      <c r="A171" s="88"/>
      <c r="B171" s="88"/>
      <c r="C171" s="88"/>
      <c r="D171" s="88"/>
      <c r="E171" s="88"/>
      <c r="F171" s="88"/>
      <c r="G171" s="88"/>
      <c r="H171" s="91" t="s">
        <v>1389</v>
      </c>
      <c r="I171" s="93">
        <v>42111</v>
      </c>
      <c r="J171" s="93">
        <v>43923</v>
      </c>
      <c r="K171" s="93">
        <v>43611</v>
      </c>
      <c r="L171" s="93">
        <v>41276</v>
      </c>
      <c r="M171" s="93">
        <v>26427</v>
      </c>
      <c r="N171" s="88"/>
      <c r="O171" s="88"/>
      <c r="P171" s="88"/>
      <c r="Q171" s="88"/>
      <c r="R171" s="88"/>
      <c r="S171" s="88"/>
      <c r="T171" s="88"/>
      <c r="U171" s="88"/>
      <c r="V171" s="88"/>
      <c r="W171" s="88"/>
      <c r="X171" s="88"/>
      <c r="Y171" s="88"/>
      <c r="Z171" s="88"/>
      <c r="AA171" s="88"/>
      <c r="AB171" s="88"/>
      <c r="AC171" s="88"/>
      <c r="AD171" s="88"/>
      <c r="AE171" s="88"/>
      <c r="AF171" s="88"/>
      <c r="AG171" s="88"/>
      <c r="AH171" s="88"/>
      <c r="AI171" s="88"/>
    </row>
    <row r="172" spans="1:35" ht="14" x14ac:dyDescent="0.15">
      <c r="A172" s="88"/>
      <c r="B172" s="88"/>
      <c r="C172" s="88"/>
      <c r="D172" s="88"/>
      <c r="E172" s="88"/>
      <c r="F172" s="88"/>
      <c r="G172" s="88"/>
      <c r="H172" s="91" t="s">
        <v>1390</v>
      </c>
      <c r="I172" s="91">
        <v>757.8</v>
      </c>
      <c r="J172" s="91">
        <v>738.3</v>
      </c>
      <c r="K172" s="91">
        <v>702</v>
      </c>
      <c r="L172" s="91">
        <v>660.6</v>
      </c>
      <c r="M172" s="91">
        <v>627.79999999999995</v>
      </c>
      <c r="N172" s="88"/>
      <c r="O172" s="88"/>
      <c r="P172" s="88"/>
      <c r="Q172" s="88"/>
      <c r="R172" s="88"/>
      <c r="S172" s="88"/>
      <c r="T172" s="88"/>
      <c r="U172" s="88"/>
      <c r="V172" s="88"/>
      <c r="W172" s="88"/>
      <c r="X172" s="88"/>
      <c r="Y172" s="88"/>
      <c r="Z172" s="88"/>
      <c r="AA172" s="88"/>
      <c r="AB172" s="88"/>
      <c r="AC172" s="88"/>
      <c r="AD172" s="88"/>
      <c r="AE172" s="88"/>
      <c r="AF172" s="88"/>
      <c r="AG172" s="88"/>
      <c r="AH172" s="88"/>
      <c r="AI172" s="88"/>
    </row>
    <row r="173" spans="1:35" ht="14" x14ac:dyDescent="0.15">
      <c r="A173" s="88"/>
      <c r="B173" s="88"/>
      <c r="C173" s="88"/>
      <c r="D173" s="88"/>
      <c r="E173" s="88"/>
      <c r="F173" s="88"/>
      <c r="G173" s="88"/>
      <c r="H173" s="91" t="s">
        <v>1391</v>
      </c>
      <c r="I173" s="94">
        <v>1622.1</v>
      </c>
      <c r="J173" s="94">
        <v>3128.5</v>
      </c>
      <c r="K173" s="91">
        <v>62</v>
      </c>
      <c r="L173" s="95">
        <v>-63.1</v>
      </c>
      <c r="M173" s="94">
        <v>1079.7</v>
      </c>
      <c r="N173" s="88"/>
      <c r="O173" s="88"/>
      <c r="P173" s="88"/>
      <c r="Q173" s="88"/>
      <c r="R173" s="88"/>
      <c r="S173" s="88"/>
      <c r="T173" s="88"/>
      <c r="U173" s="88"/>
      <c r="V173" s="88"/>
      <c r="W173" s="88"/>
      <c r="X173" s="88"/>
      <c r="Y173" s="88"/>
      <c r="Z173" s="88"/>
      <c r="AA173" s="88"/>
      <c r="AB173" s="88"/>
      <c r="AC173" s="88"/>
      <c r="AD173" s="88"/>
      <c r="AE173" s="88"/>
      <c r="AF173" s="88"/>
      <c r="AG173" s="88"/>
      <c r="AH173" s="88"/>
      <c r="AI173" s="88"/>
    </row>
    <row r="174" spans="1:35" ht="14" x14ac:dyDescent="0.15">
      <c r="A174" s="88"/>
      <c r="B174" s="88"/>
      <c r="C174" s="88"/>
      <c r="D174" s="88"/>
      <c r="E174" s="88"/>
      <c r="F174" s="88"/>
      <c r="G174" s="88"/>
      <c r="H174" s="91" t="s">
        <v>1392</v>
      </c>
      <c r="I174" s="95">
        <v>-961.7</v>
      </c>
      <c r="J174" s="100">
        <v>-1580.7</v>
      </c>
      <c r="K174" s="100">
        <v>-3387.1</v>
      </c>
      <c r="L174" s="95">
        <v>-975.6</v>
      </c>
      <c r="M174" s="91">
        <v>42.1</v>
      </c>
      <c r="N174" s="88"/>
      <c r="O174" s="88"/>
      <c r="P174" s="88"/>
      <c r="Q174" s="88"/>
      <c r="R174" s="88"/>
      <c r="S174" s="88"/>
      <c r="T174" s="88"/>
      <c r="U174" s="88"/>
      <c r="V174" s="88"/>
      <c r="W174" s="88"/>
      <c r="X174" s="88"/>
      <c r="Y174" s="88"/>
      <c r="Z174" s="88"/>
      <c r="AA174" s="88"/>
      <c r="AB174" s="88"/>
      <c r="AC174" s="88"/>
      <c r="AD174" s="88"/>
      <c r="AE174" s="88"/>
      <c r="AF174" s="88"/>
      <c r="AG174" s="88"/>
      <c r="AH174" s="88"/>
      <c r="AI174" s="88"/>
    </row>
    <row r="175" spans="1:35" ht="28" x14ac:dyDescent="0.15">
      <c r="A175" s="88"/>
      <c r="B175" s="88"/>
      <c r="C175" s="88"/>
      <c r="D175" s="88"/>
      <c r="E175" s="88"/>
      <c r="F175" s="88"/>
      <c r="G175" s="88"/>
      <c r="H175" s="91" t="s">
        <v>1393</v>
      </c>
      <c r="I175" s="94">
        <v>2015.5</v>
      </c>
      <c r="J175" s="94">
        <v>3491.8</v>
      </c>
      <c r="K175" s="91">
        <v>450.4</v>
      </c>
      <c r="L175" s="91">
        <v>274.7</v>
      </c>
      <c r="M175" s="94">
        <v>1376.7</v>
      </c>
      <c r="N175" s="88"/>
      <c r="O175" s="88"/>
      <c r="P175" s="88"/>
      <c r="Q175" s="88"/>
      <c r="R175" s="88"/>
      <c r="S175" s="88"/>
      <c r="T175" s="88"/>
      <c r="U175" s="88"/>
      <c r="V175" s="88"/>
      <c r="W175" s="88"/>
      <c r="X175" s="88"/>
      <c r="Y175" s="88"/>
      <c r="Z175" s="88"/>
      <c r="AA175" s="88"/>
      <c r="AB175" s="88"/>
      <c r="AC175" s="88"/>
      <c r="AD175" s="88"/>
      <c r="AE175" s="88"/>
      <c r="AF175" s="88"/>
      <c r="AG175" s="88"/>
      <c r="AH175" s="88"/>
      <c r="AI175" s="88"/>
    </row>
    <row r="176" spans="1:35" ht="14" x14ac:dyDescent="0.15">
      <c r="A176" s="88"/>
      <c r="B176" s="88"/>
      <c r="C176" s="88"/>
      <c r="D176" s="88"/>
      <c r="E176" s="88"/>
      <c r="F176" s="88"/>
      <c r="G176" s="88"/>
      <c r="H176" s="91" t="s">
        <v>1394</v>
      </c>
      <c r="I176" s="100">
        <v>-6003.4</v>
      </c>
      <c r="J176" s="100">
        <v>-4601</v>
      </c>
      <c r="K176" s="100">
        <v>-7824.9</v>
      </c>
      <c r="L176" s="100">
        <v>-8210.2999999999993</v>
      </c>
      <c r="M176" s="100">
        <v>-6258.4</v>
      </c>
      <c r="N176" s="88"/>
      <c r="O176" s="88"/>
      <c r="P176" s="88"/>
      <c r="Q176" s="88"/>
      <c r="R176" s="88"/>
      <c r="S176" s="88"/>
      <c r="T176" s="88"/>
      <c r="U176" s="88"/>
      <c r="V176" s="88"/>
      <c r="W176" s="88"/>
      <c r="X176" s="88"/>
      <c r="Y176" s="88"/>
      <c r="Z176" s="88"/>
      <c r="AA176" s="88"/>
      <c r="AB176" s="88"/>
      <c r="AC176" s="88"/>
      <c r="AD176" s="88"/>
      <c r="AE176" s="88"/>
      <c r="AF176" s="88"/>
      <c r="AG176" s="88"/>
      <c r="AH176" s="88"/>
      <c r="AI176" s="88"/>
    </row>
    <row r="177" spans="1:35" ht="14" x14ac:dyDescent="0.15">
      <c r="A177" s="88"/>
      <c r="B177" s="88"/>
      <c r="C177" s="88"/>
      <c r="D177" s="88"/>
      <c r="E177" s="88"/>
      <c r="F177" s="88"/>
      <c r="G177" s="88"/>
      <c r="H177" s="92" t="s">
        <v>1395</v>
      </c>
      <c r="I177" s="104"/>
      <c r="J177" s="104"/>
      <c r="K177" s="104"/>
      <c r="L177" s="104"/>
      <c r="M177" s="104"/>
      <c r="N177" s="88"/>
      <c r="O177" s="88"/>
      <c r="P177" s="88"/>
      <c r="Q177" s="88"/>
      <c r="R177" s="88"/>
      <c r="S177" s="88"/>
      <c r="T177" s="88"/>
      <c r="U177" s="88"/>
      <c r="V177" s="88"/>
      <c r="W177" s="88"/>
      <c r="X177" s="88"/>
      <c r="Y177" s="88"/>
      <c r="Z177" s="88"/>
      <c r="AA177" s="88"/>
      <c r="AB177" s="88"/>
      <c r="AC177" s="88"/>
      <c r="AD177" s="88"/>
      <c r="AE177" s="88"/>
      <c r="AF177" s="88"/>
      <c r="AG177" s="88"/>
      <c r="AH177" s="88"/>
      <c r="AI177" s="88"/>
    </row>
    <row r="178" spans="1:35" ht="14" x14ac:dyDescent="0.15">
      <c r="A178" s="88"/>
      <c r="B178" s="88"/>
      <c r="C178" s="88"/>
      <c r="D178" s="88"/>
      <c r="E178" s="88"/>
      <c r="F178" s="88"/>
      <c r="G178" s="88"/>
      <c r="H178" s="91" t="s">
        <v>1396</v>
      </c>
      <c r="I178" s="93">
        <v>4300000</v>
      </c>
      <c r="J178" s="93">
        <v>3400000</v>
      </c>
      <c r="K178" s="93">
        <v>2900000</v>
      </c>
      <c r="L178" s="93">
        <v>2500000</v>
      </c>
      <c r="M178" s="93">
        <v>2150000</v>
      </c>
      <c r="N178" s="88"/>
      <c r="O178" s="88"/>
      <c r="P178" s="88"/>
      <c r="Q178" s="88"/>
      <c r="R178" s="88"/>
      <c r="S178" s="88"/>
      <c r="T178" s="88"/>
      <c r="U178" s="88"/>
      <c r="V178" s="88"/>
      <c r="W178" s="88"/>
      <c r="X178" s="88"/>
      <c r="Y178" s="88"/>
      <c r="Z178" s="88"/>
      <c r="AA178" s="88"/>
      <c r="AB178" s="88"/>
      <c r="AC178" s="88"/>
      <c r="AD178" s="88"/>
      <c r="AE178" s="88"/>
      <c r="AF178" s="88"/>
      <c r="AG178" s="88"/>
      <c r="AH178" s="88"/>
      <c r="AI178" s="88"/>
    </row>
    <row r="179" spans="1:35" ht="14" x14ac:dyDescent="0.15">
      <c r="A179" s="88"/>
      <c r="B179" s="88"/>
      <c r="C179" s="88"/>
      <c r="D179" s="88"/>
      <c r="E179" s="88"/>
      <c r="F179" s="88"/>
      <c r="G179" s="88"/>
      <c r="H179" s="92" t="s">
        <v>1397</v>
      </c>
      <c r="I179" s="104"/>
      <c r="J179" s="104"/>
      <c r="K179" s="104"/>
      <c r="L179" s="104"/>
      <c r="M179" s="104"/>
      <c r="N179" s="88"/>
      <c r="O179" s="88"/>
      <c r="P179" s="88"/>
      <c r="Q179" s="88"/>
      <c r="R179" s="88"/>
      <c r="S179" s="88"/>
      <c r="T179" s="88"/>
      <c r="U179" s="88"/>
      <c r="V179" s="88"/>
      <c r="W179" s="88"/>
      <c r="X179" s="88"/>
      <c r="Y179" s="88"/>
      <c r="Z179" s="88"/>
      <c r="AA179" s="88"/>
      <c r="AB179" s="88"/>
      <c r="AC179" s="88"/>
      <c r="AD179" s="88"/>
      <c r="AE179" s="88"/>
      <c r="AF179" s="88"/>
      <c r="AG179" s="88"/>
      <c r="AH179" s="88"/>
      <c r="AI179" s="88"/>
    </row>
    <row r="180" spans="1:35" ht="14" x14ac:dyDescent="0.15">
      <c r="A180" s="88"/>
      <c r="B180" s="88"/>
      <c r="C180" s="88"/>
      <c r="D180" s="88"/>
      <c r="E180" s="88"/>
      <c r="F180" s="88"/>
      <c r="G180" s="88"/>
      <c r="H180" s="91" t="s">
        <v>1398</v>
      </c>
      <c r="I180" s="93">
        <v>12796</v>
      </c>
      <c r="J180" s="93">
        <v>13726</v>
      </c>
      <c r="K180" s="93">
        <v>14023</v>
      </c>
      <c r="L180" s="93">
        <v>13379</v>
      </c>
      <c r="M180" s="93">
        <v>12266</v>
      </c>
      <c r="N180" s="88"/>
      <c r="O180" s="88"/>
      <c r="P180" s="88"/>
      <c r="Q180" s="88"/>
      <c r="R180" s="88"/>
      <c r="S180" s="88"/>
      <c r="T180" s="88"/>
      <c r="U180" s="88"/>
      <c r="V180" s="88"/>
      <c r="W180" s="88"/>
      <c r="X180" s="88"/>
      <c r="Y180" s="88"/>
      <c r="Z180" s="88"/>
      <c r="AA180" s="88"/>
      <c r="AB180" s="88"/>
      <c r="AC180" s="88"/>
      <c r="AD180" s="88"/>
      <c r="AE180" s="88"/>
      <c r="AF180" s="88"/>
      <c r="AG180" s="88"/>
      <c r="AH180" s="88"/>
      <c r="AI180" s="88"/>
    </row>
    <row r="181" spans="1:35" ht="14" x14ac:dyDescent="0.15">
      <c r="A181" s="88"/>
      <c r="B181" s="88"/>
      <c r="C181" s="88"/>
      <c r="D181" s="88"/>
      <c r="E181" s="88"/>
      <c r="F181" s="88"/>
      <c r="G181" s="88"/>
      <c r="H181" s="91" t="s">
        <v>1399</v>
      </c>
      <c r="I181" s="94">
        <v>1161.5999999999999</v>
      </c>
      <c r="J181" s="94">
        <v>1205.7</v>
      </c>
      <c r="K181" s="94">
        <v>1230.7</v>
      </c>
      <c r="L181" s="94">
        <v>1161.9000000000001</v>
      </c>
      <c r="M181" s="94">
        <v>1144.7</v>
      </c>
      <c r="N181" s="88"/>
      <c r="O181" s="88"/>
      <c r="P181" s="88"/>
      <c r="Q181" s="88"/>
      <c r="R181" s="88"/>
      <c r="S181" s="88"/>
      <c r="T181" s="88"/>
      <c r="U181" s="88"/>
      <c r="V181" s="88"/>
      <c r="W181" s="88"/>
      <c r="X181" s="88"/>
      <c r="Y181" s="88"/>
      <c r="Z181" s="88"/>
      <c r="AA181" s="88"/>
      <c r="AB181" s="88"/>
      <c r="AC181" s="88"/>
      <c r="AD181" s="88"/>
      <c r="AE181" s="88"/>
      <c r="AF181" s="88"/>
      <c r="AG181" s="88"/>
      <c r="AH181" s="88"/>
      <c r="AI181" s="88"/>
    </row>
    <row r="182" spans="1:35" ht="14" x14ac:dyDescent="0.15">
      <c r="A182" s="88"/>
      <c r="B182" s="88"/>
      <c r="C182" s="88"/>
      <c r="D182" s="88"/>
      <c r="E182" s="88"/>
      <c r="F182" s="88"/>
      <c r="G182" s="88"/>
      <c r="H182" s="91" t="s">
        <v>1400</v>
      </c>
      <c r="I182" s="94">
        <v>1134.4000000000001</v>
      </c>
      <c r="J182" s="94">
        <v>1173.5</v>
      </c>
      <c r="K182" s="94">
        <v>1197.7</v>
      </c>
      <c r="L182" s="94">
        <v>1132.8</v>
      </c>
      <c r="M182" s="94">
        <v>1083.0999999999999</v>
      </c>
      <c r="N182" s="88"/>
      <c r="O182" s="88"/>
      <c r="P182" s="88"/>
      <c r="Q182" s="88"/>
      <c r="R182" s="88"/>
      <c r="S182" s="88"/>
      <c r="T182" s="88"/>
      <c r="U182" s="88"/>
      <c r="V182" s="88"/>
      <c r="W182" s="88"/>
      <c r="X182" s="88"/>
      <c r="Y182" s="88"/>
      <c r="Z182" s="88"/>
      <c r="AA182" s="88"/>
      <c r="AB182" s="88"/>
      <c r="AC182" s="88"/>
      <c r="AD182" s="88"/>
      <c r="AE182" s="88"/>
      <c r="AF182" s="88"/>
      <c r="AG182" s="88"/>
      <c r="AH182" s="88"/>
      <c r="AI182" s="88"/>
    </row>
    <row r="183" spans="1:35" ht="14" x14ac:dyDescent="0.15">
      <c r="A183" s="88"/>
      <c r="B183" s="88"/>
      <c r="C183" s="88"/>
      <c r="D183" s="88"/>
      <c r="E183" s="88"/>
      <c r="F183" s="88"/>
      <c r="G183" s="88"/>
      <c r="H183" s="91" t="s">
        <v>1401</v>
      </c>
      <c r="I183" s="94">
        <v>1096.2</v>
      </c>
      <c r="J183" s="94">
        <v>1138.5</v>
      </c>
      <c r="K183" s="94">
        <v>1159.8</v>
      </c>
      <c r="L183" s="94">
        <v>1091.4000000000001</v>
      </c>
      <c r="M183" s="94">
        <v>1001.2</v>
      </c>
      <c r="N183" s="88"/>
      <c r="O183" s="88"/>
      <c r="P183" s="88"/>
      <c r="Q183" s="88"/>
      <c r="R183" s="88"/>
      <c r="S183" s="88"/>
      <c r="T183" s="88"/>
      <c r="U183" s="88"/>
      <c r="V183" s="88"/>
      <c r="W183" s="88"/>
      <c r="X183" s="88"/>
      <c r="Y183" s="88"/>
      <c r="Z183" s="88"/>
      <c r="AA183" s="88"/>
      <c r="AB183" s="88"/>
      <c r="AC183" s="88"/>
      <c r="AD183" s="88"/>
      <c r="AE183" s="88"/>
      <c r="AF183" s="88"/>
      <c r="AG183" s="88"/>
      <c r="AH183" s="88"/>
      <c r="AI183" s="88"/>
    </row>
    <row r="184" spans="1:35" ht="14" x14ac:dyDescent="0.15">
      <c r="A184" s="88"/>
      <c r="B184" s="88"/>
      <c r="C184" s="88"/>
      <c r="D184" s="88"/>
      <c r="E184" s="88"/>
      <c r="F184" s="88"/>
      <c r="G184" s="88"/>
      <c r="H184" s="91" t="s">
        <v>1402</v>
      </c>
      <c r="I184" s="94">
        <v>1041.8</v>
      </c>
      <c r="J184" s="94">
        <v>1098.9000000000001</v>
      </c>
      <c r="K184" s="94">
        <v>1124</v>
      </c>
      <c r="L184" s="94">
        <v>1052.5999999999999</v>
      </c>
      <c r="M184" s="91">
        <v>909.5</v>
      </c>
      <c r="N184" s="88"/>
      <c r="O184" s="88"/>
      <c r="P184" s="88"/>
      <c r="Q184" s="88"/>
      <c r="R184" s="88"/>
      <c r="S184" s="88"/>
      <c r="T184" s="88"/>
      <c r="U184" s="88"/>
      <c r="V184" s="88"/>
      <c r="W184" s="88"/>
      <c r="X184" s="88"/>
      <c r="Y184" s="88"/>
      <c r="Z184" s="88"/>
      <c r="AA184" s="88"/>
      <c r="AB184" s="88"/>
      <c r="AC184" s="88"/>
      <c r="AD184" s="88"/>
      <c r="AE184" s="88"/>
      <c r="AF184" s="88"/>
      <c r="AG184" s="88"/>
      <c r="AH184" s="88"/>
      <c r="AI184" s="88"/>
    </row>
    <row r="185" spans="1:35" ht="14" x14ac:dyDescent="0.15">
      <c r="A185" s="88"/>
      <c r="B185" s="88"/>
      <c r="C185" s="88"/>
      <c r="D185" s="88"/>
      <c r="E185" s="88"/>
      <c r="F185" s="88"/>
      <c r="G185" s="88"/>
      <c r="H185" s="91" t="s">
        <v>1403</v>
      </c>
      <c r="I185" s="94">
        <v>1003.3</v>
      </c>
      <c r="J185" s="94">
        <v>1043.7</v>
      </c>
      <c r="K185" s="94">
        <v>1082.0999999999999</v>
      </c>
      <c r="L185" s="94">
        <v>1010.3</v>
      </c>
      <c r="M185" s="91">
        <v>830.6</v>
      </c>
      <c r="N185" s="88"/>
      <c r="O185" s="88"/>
      <c r="P185" s="88"/>
      <c r="Q185" s="88"/>
      <c r="R185" s="88"/>
      <c r="S185" s="88"/>
      <c r="T185" s="88"/>
      <c r="U185" s="88"/>
      <c r="V185" s="88"/>
      <c r="W185" s="88"/>
      <c r="X185" s="88"/>
      <c r="Y185" s="88"/>
      <c r="Z185" s="88"/>
      <c r="AA185" s="88"/>
      <c r="AB185" s="88"/>
      <c r="AC185" s="88"/>
      <c r="AD185" s="88"/>
      <c r="AE185" s="88"/>
      <c r="AF185" s="88"/>
      <c r="AG185" s="88"/>
      <c r="AH185" s="88"/>
      <c r="AI185" s="88"/>
    </row>
    <row r="186" spans="1:35" ht="28" x14ac:dyDescent="0.15">
      <c r="A186" s="88"/>
      <c r="B186" s="88"/>
      <c r="C186" s="88"/>
      <c r="D186" s="88"/>
      <c r="E186" s="88"/>
      <c r="F186" s="88"/>
      <c r="G186" s="88"/>
      <c r="H186" s="91" t="s">
        <v>1404</v>
      </c>
      <c r="I186" s="93">
        <v>12800</v>
      </c>
      <c r="J186" s="93">
        <v>13785</v>
      </c>
      <c r="K186" s="93">
        <v>14296</v>
      </c>
      <c r="L186" s="93">
        <v>13574</v>
      </c>
      <c r="M186" s="94">
        <v>7297.2</v>
      </c>
      <c r="N186" s="88"/>
      <c r="O186" s="88"/>
      <c r="P186" s="88"/>
      <c r="Q186" s="88"/>
      <c r="R186" s="88"/>
      <c r="S186" s="88"/>
      <c r="T186" s="88"/>
      <c r="U186" s="88"/>
      <c r="V186" s="88"/>
      <c r="W186" s="88"/>
      <c r="X186" s="88"/>
      <c r="Y186" s="88"/>
      <c r="Z186" s="88"/>
      <c r="AA186" s="88"/>
      <c r="AB186" s="88"/>
      <c r="AC186" s="88"/>
      <c r="AD186" s="88"/>
      <c r="AE186" s="88"/>
      <c r="AF186" s="88"/>
      <c r="AG186" s="88"/>
      <c r="AH186" s="88"/>
      <c r="AI186" s="88"/>
    </row>
    <row r="187" spans="1:35" ht="28" x14ac:dyDescent="0.15">
      <c r="A187" s="88"/>
      <c r="B187" s="88"/>
      <c r="C187" s="88"/>
      <c r="D187" s="88"/>
      <c r="E187" s="88"/>
      <c r="F187" s="88"/>
      <c r="G187" s="88"/>
      <c r="H187" s="91" t="s">
        <v>1405</v>
      </c>
      <c r="I187" s="94">
        <v>5441.3</v>
      </c>
      <c r="J187" s="94">
        <v>5718.6</v>
      </c>
      <c r="K187" s="94">
        <v>6067.2</v>
      </c>
      <c r="L187" s="94">
        <v>5643.8</v>
      </c>
      <c r="M187" s="91"/>
      <c r="N187" s="88"/>
      <c r="O187" s="88"/>
      <c r="P187" s="88"/>
      <c r="Q187" s="88"/>
      <c r="R187" s="88"/>
      <c r="S187" s="88"/>
      <c r="T187" s="88"/>
      <c r="U187" s="88"/>
      <c r="V187" s="88"/>
      <c r="W187" s="88"/>
      <c r="X187" s="88"/>
      <c r="Y187" s="88"/>
      <c r="Z187" s="88"/>
      <c r="AA187" s="88"/>
      <c r="AB187" s="88"/>
      <c r="AC187" s="88"/>
      <c r="AD187" s="88"/>
      <c r="AE187" s="88"/>
      <c r="AF187" s="88"/>
      <c r="AG187" s="88"/>
      <c r="AH187" s="88"/>
      <c r="AI187" s="88"/>
    </row>
    <row r="188" spans="1:35" ht="14" x14ac:dyDescent="0.15">
      <c r="A188" s="88"/>
      <c r="B188" s="88"/>
      <c r="C188" s="88"/>
      <c r="D188" s="88"/>
      <c r="E188" s="88"/>
      <c r="F188" s="88"/>
      <c r="G188" s="88"/>
      <c r="H188" s="91" t="s">
        <v>1406</v>
      </c>
      <c r="I188" s="94">
        <v>2230.6</v>
      </c>
      <c r="J188" s="94">
        <v>2312</v>
      </c>
      <c r="K188" s="94">
        <v>2357.5</v>
      </c>
      <c r="L188" s="94">
        <v>2224.1999999999998</v>
      </c>
      <c r="M188" s="94">
        <v>2084.3000000000002</v>
      </c>
      <c r="N188" s="88"/>
      <c r="O188" s="88"/>
      <c r="P188" s="88"/>
      <c r="Q188" s="88"/>
      <c r="R188" s="88"/>
      <c r="S188" s="88"/>
      <c r="T188" s="88"/>
      <c r="U188" s="88"/>
      <c r="V188" s="88"/>
      <c r="W188" s="88"/>
      <c r="X188" s="88"/>
      <c r="Y188" s="88"/>
      <c r="Z188" s="88"/>
      <c r="AA188" s="88"/>
      <c r="AB188" s="88"/>
      <c r="AC188" s="88"/>
      <c r="AD188" s="88"/>
      <c r="AE188" s="88"/>
      <c r="AF188" s="88"/>
      <c r="AG188" s="88"/>
      <c r="AH188" s="88"/>
      <c r="AI188" s="88"/>
    </row>
    <row r="189" spans="1:35" ht="14" x14ac:dyDescent="0.15">
      <c r="A189" s="88"/>
      <c r="B189" s="88"/>
      <c r="C189" s="88"/>
      <c r="D189" s="88"/>
      <c r="E189" s="88"/>
      <c r="F189" s="88"/>
      <c r="G189" s="88"/>
      <c r="H189" s="91" t="s">
        <v>1407</v>
      </c>
      <c r="I189" s="94">
        <v>2045.1</v>
      </c>
      <c r="J189" s="94">
        <v>2142.6</v>
      </c>
      <c r="K189" s="94">
        <v>2206.1</v>
      </c>
      <c r="L189" s="94">
        <v>2062.9</v>
      </c>
      <c r="M189" s="94">
        <v>1740.1</v>
      </c>
      <c r="N189" s="88"/>
      <c r="O189" s="88"/>
      <c r="P189" s="88"/>
      <c r="Q189" s="88"/>
      <c r="R189" s="88"/>
      <c r="S189" s="88"/>
      <c r="T189" s="88"/>
      <c r="U189" s="88"/>
      <c r="V189" s="88"/>
      <c r="W189" s="88"/>
      <c r="X189" s="88"/>
      <c r="Y189" s="88"/>
      <c r="Z189" s="88"/>
      <c r="AA189" s="88"/>
      <c r="AB189" s="88"/>
      <c r="AC189" s="88"/>
      <c r="AD189" s="88"/>
      <c r="AE189" s="88"/>
      <c r="AF189" s="88"/>
      <c r="AG189" s="88"/>
      <c r="AH189" s="88"/>
      <c r="AI189" s="88"/>
    </row>
    <row r="190" spans="1:35" ht="28" x14ac:dyDescent="0.15">
      <c r="A190" s="88"/>
      <c r="B190" s="88"/>
      <c r="C190" s="88"/>
      <c r="D190" s="88"/>
      <c r="E190" s="88"/>
      <c r="F190" s="88"/>
      <c r="G190" s="88"/>
      <c r="H190" s="91" t="s">
        <v>1408</v>
      </c>
      <c r="I190" s="93">
        <v>12800</v>
      </c>
      <c r="J190" s="93">
        <v>13785</v>
      </c>
      <c r="K190" s="93">
        <v>14296</v>
      </c>
      <c r="L190" s="93">
        <v>13574</v>
      </c>
      <c r="M190" s="94">
        <v>7297.2</v>
      </c>
      <c r="N190" s="88"/>
      <c r="O190" s="88"/>
      <c r="P190" s="88"/>
      <c r="Q190" s="88"/>
      <c r="R190" s="88"/>
      <c r="S190" s="88"/>
      <c r="T190" s="88"/>
      <c r="U190" s="88"/>
      <c r="V190" s="88"/>
      <c r="W190" s="88"/>
      <c r="X190" s="88"/>
      <c r="Y190" s="88"/>
      <c r="Z190" s="88"/>
      <c r="AA190" s="88"/>
      <c r="AB190" s="88"/>
      <c r="AC190" s="88"/>
      <c r="AD190" s="88"/>
      <c r="AE190" s="88"/>
      <c r="AF190" s="88"/>
      <c r="AG190" s="88"/>
      <c r="AH190" s="88"/>
      <c r="AI190" s="88"/>
    </row>
    <row r="191" spans="1:35" ht="14" x14ac:dyDescent="0.15">
      <c r="A191" s="88"/>
      <c r="B191" s="88"/>
      <c r="C191" s="88"/>
      <c r="D191" s="88"/>
      <c r="E191" s="88"/>
      <c r="F191" s="88"/>
      <c r="G191" s="88"/>
      <c r="H191" s="92" t="s">
        <v>1409</v>
      </c>
      <c r="I191" s="104"/>
      <c r="J191" s="104"/>
      <c r="K191" s="104"/>
      <c r="L191" s="104"/>
      <c r="M191" s="104"/>
      <c r="N191" s="88"/>
      <c r="O191" s="88"/>
      <c r="P191" s="88"/>
      <c r="Q191" s="88"/>
      <c r="R191" s="88"/>
      <c r="S191" s="88"/>
      <c r="T191" s="88"/>
      <c r="U191" s="88"/>
      <c r="V191" s="88"/>
      <c r="W191" s="88"/>
      <c r="X191" s="88"/>
      <c r="Y191" s="88"/>
      <c r="Z191" s="88"/>
      <c r="AA191" s="88"/>
      <c r="AB191" s="88"/>
      <c r="AC191" s="88"/>
      <c r="AD191" s="88"/>
      <c r="AE191" s="88"/>
      <c r="AF191" s="88"/>
      <c r="AG191" s="88"/>
      <c r="AH191" s="88"/>
      <c r="AI191" s="88"/>
    </row>
    <row r="192" spans="1:35" ht="28" x14ac:dyDescent="0.15">
      <c r="A192" s="88"/>
      <c r="B192" s="88"/>
      <c r="C192" s="88"/>
      <c r="D192" s="88"/>
      <c r="E192" s="88"/>
      <c r="F192" s="88"/>
      <c r="G192" s="88"/>
      <c r="H192" s="91" t="s">
        <v>1410</v>
      </c>
      <c r="I192" s="93">
        <v>150000</v>
      </c>
      <c r="J192" s="93">
        <v>200000</v>
      </c>
      <c r="K192" s="93">
        <v>200000</v>
      </c>
      <c r="L192" s="93">
        <v>205000</v>
      </c>
      <c r="M192" s="93">
        <v>210000</v>
      </c>
      <c r="N192" s="88"/>
      <c r="O192" s="88"/>
      <c r="P192" s="88"/>
      <c r="Q192" s="88"/>
      <c r="R192" s="88"/>
      <c r="S192" s="88"/>
      <c r="T192" s="88"/>
      <c r="U192" s="88"/>
      <c r="V192" s="88"/>
      <c r="W192" s="88"/>
      <c r="X192" s="88"/>
      <c r="Y192" s="88"/>
      <c r="Z192" s="88"/>
      <c r="AA192" s="88"/>
      <c r="AB192" s="88"/>
      <c r="AC192" s="88"/>
      <c r="AD192" s="88"/>
      <c r="AE192" s="88"/>
      <c r="AF192" s="88"/>
      <c r="AG192" s="88"/>
      <c r="AH192" s="88"/>
      <c r="AI192" s="88"/>
    </row>
    <row r="193" spans="1:35" ht="28" x14ac:dyDescent="0.15">
      <c r="A193" s="88"/>
      <c r="B193" s="88"/>
      <c r="C193" s="88"/>
      <c r="D193" s="88"/>
      <c r="E193" s="88"/>
      <c r="F193" s="88"/>
      <c r="G193" s="88"/>
      <c r="H193" s="91" t="s">
        <v>1411</v>
      </c>
      <c r="I193" s="93">
        <v>150000</v>
      </c>
      <c r="J193" s="93">
        <v>200000</v>
      </c>
      <c r="K193" s="93">
        <v>200000</v>
      </c>
      <c r="L193" s="93">
        <v>205000</v>
      </c>
      <c r="M193" s="93">
        <v>210000</v>
      </c>
      <c r="N193" s="88"/>
      <c r="O193" s="88"/>
      <c r="P193" s="88"/>
      <c r="Q193" s="88"/>
      <c r="R193" s="88"/>
      <c r="S193" s="88"/>
      <c r="T193" s="88"/>
      <c r="U193" s="88"/>
      <c r="V193" s="88"/>
      <c r="W193" s="88"/>
      <c r="X193" s="88"/>
      <c r="Y193" s="88"/>
      <c r="Z193" s="88"/>
      <c r="AA193" s="88"/>
      <c r="AB193" s="88"/>
      <c r="AC193" s="88"/>
      <c r="AD193" s="88"/>
      <c r="AE193" s="88"/>
      <c r="AF193" s="88"/>
      <c r="AG193" s="88"/>
      <c r="AH193" s="88"/>
      <c r="AI193" s="88"/>
    </row>
    <row r="194" spans="1:35" x14ac:dyDescent="0.15">
      <c r="A194" s="88"/>
      <c r="B194" s="88"/>
      <c r="C194" s="88"/>
      <c r="D194" s="88"/>
      <c r="E194" s="88"/>
      <c r="F194" s="88"/>
      <c r="G194" s="88"/>
      <c r="H194" s="88"/>
      <c r="I194" s="88"/>
      <c r="J194" s="88"/>
      <c r="K194" s="88"/>
      <c r="L194" s="88"/>
      <c r="M194" s="88"/>
      <c r="N194" s="88"/>
      <c r="O194" s="88"/>
      <c r="P194" s="88"/>
      <c r="Q194" s="88"/>
      <c r="R194" s="88"/>
      <c r="S194" s="88"/>
      <c r="T194" s="88"/>
      <c r="U194" s="88"/>
      <c r="V194" s="88"/>
      <c r="W194" s="88"/>
      <c r="X194" s="88"/>
      <c r="Y194" s="88"/>
      <c r="Z194" s="88"/>
      <c r="AA194" s="88"/>
      <c r="AB194" s="88"/>
      <c r="AC194" s="88"/>
      <c r="AD194" s="88"/>
      <c r="AE194" s="88"/>
      <c r="AF194" s="88"/>
      <c r="AG194" s="88"/>
      <c r="AH194" s="88"/>
      <c r="AI194" s="88"/>
    </row>
  </sheetData>
  <mergeCells count="25">
    <mergeCell ref="B3:C3"/>
    <mergeCell ref="V1:AA1"/>
    <mergeCell ref="O1:T1"/>
    <mergeCell ref="H1:M1"/>
    <mergeCell ref="AC1:AH1"/>
    <mergeCell ref="A1:F1"/>
    <mergeCell ref="AD3:AE3"/>
    <mergeCell ref="W3:X3"/>
    <mergeCell ref="P3:Q3"/>
    <mergeCell ref="I3:J3"/>
    <mergeCell ref="B5:C5"/>
    <mergeCell ref="AD4:AE4"/>
    <mergeCell ref="W4:X4"/>
    <mergeCell ref="P4:Q4"/>
    <mergeCell ref="I4:J4"/>
    <mergeCell ref="B4:C4"/>
    <mergeCell ref="AD5:AE5"/>
    <mergeCell ref="W5:X5"/>
    <mergeCell ref="P5:Q5"/>
    <mergeCell ref="I5:J5"/>
    <mergeCell ref="AD6:AE6"/>
    <mergeCell ref="W6:X6"/>
    <mergeCell ref="P6:Q6"/>
    <mergeCell ref="I6:J6"/>
    <mergeCell ref="B6:C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A337A7-4F6E-F940-AFA8-1FE998E2B2B6}">
  <dimension ref="A1:AH200"/>
  <sheetViews>
    <sheetView workbookViewId="0">
      <selection sqref="A1:XFD1048576"/>
    </sheetView>
  </sheetViews>
  <sheetFormatPr baseColWidth="10" defaultColWidth="8.83203125" defaultRowHeight="15" outlineLevelRow="1" x14ac:dyDescent="0.2"/>
  <cols>
    <col min="1" max="1" width="85.6640625" customWidth="1"/>
    <col min="2" max="6" width="15.6640625" customWidth="1"/>
    <col min="8" max="8" width="87.33203125" bestFit="1" customWidth="1"/>
    <col min="9" max="9" width="11.33203125" bestFit="1" customWidth="1"/>
    <col min="10" max="13" width="10.1640625" bestFit="1" customWidth="1"/>
    <col min="15" max="15" width="72.1640625" bestFit="1" customWidth="1"/>
    <col min="16" max="16" width="11.33203125" bestFit="1" customWidth="1"/>
    <col min="17" max="20" width="10.1640625" bestFit="1" customWidth="1"/>
    <col min="22" max="22" width="69.5" bestFit="1" customWidth="1"/>
    <col min="23" max="23" width="11.33203125" bestFit="1" customWidth="1"/>
    <col min="24" max="27" width="10.1640625" bestFit="1" customWidth="1"/>
    <col min="29" max="29" width="86.33203125" bestFit="1" customWidth="1"/>
    <col min="30" max="30" width="11.33203125" bestFit="1" customWidth="1"/>
    <col min="31" max="34" width="10.1640625" bestFit="1" customWidth="1"/>
  </cols>
  <sheetData>
    <row r="1" spans="1:34" ht="15" customHeight="1" x14ac:dyDescent="0.2">
      <c r="A1" s="179" t="s">
        <v>916</v>
      </c>
      <c r="B1" s="179"/>
      <c r="C1" s="179"/>
      <c r="D1" s="179"/>
      <c r="E1" s="179"/>
      <c r="F1" s="179"/>
      <c r="G1" s="88"/>
      <c r="H1" s="179" t="s">
        <v>917</v>
      </c>
      <c r="I1" s="179"/>
      <c r="J1" s="179"/>
      <c r="K1" s="179"/>
      <c r="L1" s="179"/>
      <c r="M1" s="179"/>
      <c r="N1" s="88"/>
      <c r="O1" s="179" t="s">
        <v>918</v>
      </c>
      <c r="P1" s="179"/>
      <c r="Q1" s="179"/>
      <c r="R1" s="179"/>
      <c r="S1" s="179"/>
      <c r="T1" s="179"/>
      <c r="U1" s="88"/>
      <c r="V1" s="179" t="s">
        <v>919</v>
      </c>
      <c r="W1" s="179"/>
      <c r="X1" s="179"/>
      <c r="Y1" s="179"/>
      <c r="Z1" s="179"/>
      <c r="AA1" s="179"/>
      <c r="AB1" s="88"/>
      <c r="AC1" s="179" t="s">
        <v>920</v>
      </c>
      <c r="AD1" s="179"/>
      <c r="AE1" s="179"/>
      <c r="AF1" s="179"/>
      <c r="AG1" s="179"/>
      <c r="AH1" s="179"/>
    </row>
    <row r="2" spans="1:34" ht="15" customHeight="1" x14ac:dyDescent="0.2">
      <c r="A2" s="86" t="s">
        <v>921</v>
      </c>
      <c r="B2" s="87"/>
      <c r="C2" s="87"/>
      <c r="D2" s="87"/>
      <c r="E2" s="87"/>
      <c r="F2" s="87"/>
      <c r="G2" s="88"/>
      <c r="H2" s="86" t="s">
        <v>922</v>
      </c>
      <c r="I2" s="87"/>
      <c r="J2" s="87"/>
      <c r="K2" s="87"/>
      <c r="L2" s="87"/>
      <c r="M2" s="87"/>
      <c r="N2" s="88"/>
      <c r="O2" s="86" t="s">
        <v>923</v>
      </c>
      <c r="P2" s="87"/>
      <c r="Q2" s="87"/>
      <c r="R2" s="87"/>
      <c r="S2" s="87"/>
      <c r="T2" s="87"/>
      <c r="U2" s="88"/>
      <c r="V2" s="86" t="s">
        <v>924</v>
      </c>
      <c r="W2" s="87"/>
      <c r="X2" s="87"/>
      <c r="Y2" s="87"/>
      <c r="Z2" s="87"/>
      <c r="AA2" s="87"/>
      <c r="AB2" s="88"/>
      <c r="AC2" s="86" t="s">
        <v>925</v>
      </c>
      <c r="AD2" s="87"/>
      <c r="AE2" s="87"/>
      <c r="AF2" s="87"/>
      <c r="AG2" s="87"/>
      <c r="AH2" s="87"/>
    </row>
    <row r="3" spans="1:34" x14ac:dyDescent="0.2">
      <c r="A3" s="88" t="s">
        <v>926</v>
      </c>
      <c r="B3" s="178" t="s">
        <v>927</v>
      </c>
      <c r="C3" s="178"/>
      <c r="D3" s="88"/>
      <c r="E3" s="88"/>
      <c r="F3" s="88"/>
      <c r="G3" s="88"/>
      <c r="H3" s="88" t="s">
        <v>926</v>
      </c>
      <c r="I3" s="178" t="s">
        <v>927</v>
      </c>
      <c r="J3" s="178"/>
      <c r="K3" s="88"/>
      <c r="L3" s="88"/>
      <c r="M3" s="88"/>
      <c r="N3" s="88"/>
      <c r="O3" s="88" t="s">
        <v>926</v>
      </c>
      <c r="P3" s="178" t="s">
        <v>927</v>
      </c>
      <c r="Q3" s="178"/>
      <c r="R3" s="88"/>
      <c r="S3" s="88"/>
      <c r="T3" s="88"/>
      <c r="U3" s="88"/>
      <c r="V3" s="88" t="s">
        <v>926</v>
      </c>
      <c r="W3" s="178" t="s">
        <v>927</v>
      </c>
      <c r="X3" s="178"/>
      <c r="Y3" s="88"/>
      <c r="Z3" s="88"/>
      <c r="AA3" s="88"/>
      <c r="AB3" s="88"/>
      <c r="AC3" s="88" t="s">
        <v>926</v>
      </c>
      <c r="AD3" s="178" t="s">
        <v>927</v>
      </c>
      <c r="AE3" s="178"/>
      <c r="AF3" s="88"/>
      <c r="AG3" s="88"/>
      <c r="AH3" s="88"/>
    </row>
    <row r="4" spans="1:34" x14ac:dyDescent="0.2">
      <c r="A4" s="88" t="s">
        <v>928</v>
      </c>
      <c r="B4" s="177" t="s">
        <v>929</v>
      </c>
      <c r="C4" s="177"/>
      <c r="D4" s="88"/>
      <c r="E4" s="88"/>
      <c r="F4" s="88"/>
      <c r="G4" s="88"/>
      <c r="H4" s="88" t="s">
        <v>928</v>
      </c>
      <c r="I4" s="177" t="s">
        <v>929</v>
      </c>
      <c r="J4" s="177"/>
      <c r="K4" s="88"/>
      <c r="L4" s="88"/>
      <c r="M4" s="88"/>
      <c r="N4" s="88"/>
      <c r="O4" s="88" t="s">
        <v>928</v>
      </c>
      <c r="P4" s="177" t="s">
        <v>929</v>
      </c>
      <c r="Q4" s="177"/>
      <c r="R4" s="88"/>
      <c r="S4" s="88"/>
      <c r="T4" s="88"/>
      <c r="U4" s="88"/>
      <c r="V4" s="88" t="s">
        <v>928</v>
      </c>
      <c r="W4" s="177" t="s">
        <v>929</v>
      </c>
      <c r="X4" s="177"/>
      <c r="Y4" s="88"/>
      <c r="Z4" s="88"/>
      <c r="AA4" s="88"/>
      <c r="AB4" s="88"/>
      <c r="AC4" s="88" t="s">
        <v>928</v>
      </c>
      <c r="AD4" s="177" t="s">
        <v>929</v>
      </c>
      <c r="AE4" s="177"/>
      <c r="AF4" s="88"/>
      <c r="AG4" s="88"/>
      <c r="AH4" s="88"/>
    </row>
    <row r="5" spans="1:34" x14ac:dyDescent="0.2">
      <c r="A5" s="88" t="s">
        <v>930</v>
      </c>
      <c r="B5" s="177" t="s">
        <v>929</v>
      </c>
      <c r="C5" s="177"/>
      <c r="D5" s="88"/>
      <c r="E5" s="88"/>
      <c r="F5" s="88"/>
      <c r="G5" s="88"/>
      <c r="H5" s="88" t="s">
        <v>930</v>
      </c>
      <c r="I5" s="177" t="s">
        <v>929</v>
      </c>
      <c r="J5" s="177"/>
      <c r="K5" s="88"/>
      <c r="L5" s="88"/>
      <c r="M5" s="88"/>
      <c r="N5" s="88"/>
      <c r="O5" s="88" t="s">
        <v>930</v>
      </c>
      <c r="P5" s="177" t="s">
        <v>929</v>
      </c>
      <c r="Q5" s="177"/>
      <c r="R5" s="88"/>
      <c r="S5" s="88"/>
      <c r="T5" s="88"/>
      <c r="U5" s="88"/>
      <c r="V5" s="88" t="s">
        <v>930</v>
      </c>
      <c r="W5" s="177" t="s">
        <v>929</v>
      </c>
      <c r="X5" s="177"/>
      <c r="Y5" s="88"/>
      <c r="Z5" s="88"/>
      <c r="AA5" s="88"/>
      <c r="AB5" s="88"/>
      <c r="AC5" s="88" t="s">
        <v>930</v>
      </c>
      <c r="AD5" s="177" t="s">
        <v>929</v>
      </c>
      <c r="AE5" s="177"/>
      <c r="AF5" s="88"/>
      <c r="AG5" s="88"/>
      <c r="AH5" s="88"/>
    </row>
    <row r="6" spans="1:34" x14ac:dyDescent="0.2">
      <c r="A6" s="88" t="s">
        <v>931</v>
      </c>
      <c r="B6" s="177" t="s">
        <v>932</v>
      </c>
      <c r="C6" s="177"/>
      <c r="D6" s="88"/>
      <c r="E6" s="88"/>
      <c r="F6" s="88"/>
      <c r="G6" s="88"/>
      <c r="H6" s="88" t="s">
        <v>931</v>
      </c>
      <c r="I6" s="177" t="s">
        <v>932</v>
      </c>
      <c r="J6" s="177"/>
      <c r="K6" s="88"/>
      <c r="L6" s="88"/>
      <c r="M6" s="88"/>
      <c r="N6" s="88"/>
      <c r="O6" s="88" t="s">
        <v>931</v>
      </c>
      <c r="P6" s="177" t="s">
        <v>932</v>
      </c>
      <c r="Q6" s="177"/>
      <c r="R6" s="88"/>
      <c r="S6" s="88"/>
      <c r="T6" s="88"/>
      <c r="U6" s="88"/>
      <c r="V6" s="88" t="s">
        <v>931</v>
      </c>
      <c r="W6" s="177" t="s">
        <v>932</v>
      </c>
      <c r="X6" s="177"/>
      <c r="Y6" s="88"/>
      <c r="Z6" s="88"/>
      <c r="AA6" s="88"/>
      <c r="AB6" s="88"/>
      <c r="AC6" s="88" t="s">
        <v>931</v>
      </c>
      <c r="AD6" s="177" t="s">
        <v>932</v>
      </c>
      <c r="AE6" s="177"/>
      <c r="AF6" s="88"/>
      <c r="AG6" s="88"/>
      <c r="AH6" s="88"/>
    </row>
    <row r="7" spans="1:34" x14ac:dyDescent="0.2">
      <c r="A7" s="88" t="s">
        <v>933</v>
      </c>
      <c r="B7" s="88" t="s">
        <v>934</v>
      </c>
      <c r="C7" s="88"/>
      <c r="D7" s="88"/>
      <c r="E7" s="88"/>
      <c r="F7" s="88"/>
      <c r="G7" s="88"/>
      <c r="H7" s="88" t="s">
        <v>933</v>
      </c>
      <c r="I7" s="88" t="s">
        <v>934</v>
      </c>
      <c r="J7" s="88"/>
      <c r="K7" s="88"/>
      <c r="L7" s="88"/>
      <c r="M7" s="88"/>
      <c r="N7" s="88"/>
      <c r="O7" s="88" t="s">
        <v>933</v>
      </c>
      <c r="P7" s="88" t="s">
        <v>934</v>
      </c>
      <c r="Q7" s="88"/>
      <c r="R7" s="88"/>
      <c r="S7" s="88"/>
      <c r="T7" s="88"/>
      <c r="U7" s="88"/>
      <c r="V7" s="88" t="s">
        <v>933</v>
      </c>
      <c r="W7" s="88" t="s">
        <v>934</v>
      </c>
      <c r="X7" s="88"/>
      <c r="Y7" s="88"/>
      <c r="Z7" s="88"/>
      <c r="AA7" s="88"/>
      <c r="AB7" s="88"/>
      <c r="AC7" s="88" t="s">
        <v>933</v>
      </c>
      <c r="AD7" s="88" t="s">
        <v>934</v>
      </c>
      <c r="AE7" s="88"/>
      <c r="AF7" s="88"/>
      <c r="AG7" s="88"/>
      <c r="AH7" s="88"/>
    </row>
    <row r="8" spans="1:34" x14ac:dyDescent="0.2">
      <c r="A8" s="88" t="s">
        <v>935</v>
      </c>
      <c r="B8" s="88" t="s">
        <v>936</v>
      </c>
      <c r="C8" s="88"/>
      <c r="D8" s="88"/>
      <c r="E8" s="88"/>
      <c r="F8" s="88"/>
      <c r="G8" s="88"/>
      <c r="H8" s="88" t="s">
        <v>935</v>
      </c>
      <c r="I8" s="88" t="s">
        <v>936</v>
      </c>
      <c r="J8" s="88"/>
      <c r="K8" s="88"/>
      <c r="L8" s="88"/>
      <c r="M8" s="88"/>
      <c r="N8" s="88"/>
      <c r="O8" s="88" t="s">
        <v>935</v>
      </c>
      <c r="P8" s="88" t="s">
        <v>936</v>
      </c>
      <c r="Q8" s="88"/>
      <c r="R8" s="88"/>
      <c r="S8" s="88"/>
      <c r="T8" s="88"/>
      <c r="U8" s="88"/>
      <c r="V8" s="88" t="s">
        <v>935</v>
      </c>
      <c r="W8" s="88" t="s">
        <v>936</v>
      </c>
      <c r="X8" s="88"/>
      <c r="Y8" s="88"/>
      <c r="Z8" s="88"/>
      <c r="AA8" s="88"/>
      <c r="AB8" s="88"/>
      <c r="AC8" s="88" t="s">
        <v>935</v>
      </c>
      <c r="AD8" s="88" t="s">
        <v>936</v>
      </c>
      <c r="AE8" s="88"/>
      <c r="AF8" s="88"/>
      <c r="AG8" s="88"/>
      <c r="AH8" s="88"/>
    </row>
    <row r="9" spans="1:34" x14ac:dyDescent="0.2">
      <c r="A9" s="88" t="s">
        <v>937</v>
      </c>
      <c r="B9" s="88" t="s">
        <v>938</v>
      </c>
      <c r="C9" s="88"/>
      <c r="D9" s="88"/>
      <c r="E9" s="88"/>
      <c r="F9" s="88"/>
      <c r="G9" s="88"/>
      <c r="H9" s="88" t="s">
        <v>937</v>
      </c>
      <c r="I9" s="88" t="s">
        <v>938</v>
      </c>
      <c r="J9" s="88"/>
      <c r="K9" s="88"/>
      <c r="L9" s="88"/>
      <c r="M9" s="88"/>
      <c r="N9" s="88"/>
      <c r="O9" s="88" t="s">
        <v>937</v>
      </c>
      <c r="P9" s="88" t="s">
        <v>938</v>
      </c>
      <c r="Q9" s="88"/>
      <c r="R9" s="88"/>
      <c r="S9" s="88"/>
      <c r="T9" s="88"/>
      <c r="U9" s="88"/>
      <c r="V9" s="88" t="s">
        <v>937</v>
      </c>
      <c r="W9" s="88" t="s">
        <v>938</v>
      </c>
      <c r="X9" s="88"/>
      <c r="Y9" s="88"/>
      <c r="Z9" s="88"/>
      <c r="AA9" s="88"/>
      <c r="AB9" s="88"/>
      <c r="AC9" s="88" t="s">
        <v>937</v>
      </c>
      <c r="AD9" s="88" t="s">
        <v>938</v>
      </c>
      <c r="AE9" s="88"/>
      <c r="AF9" s="88"/>
      <c r="AG9" s="88"/>
      <c r="AH9" s="88"/>
    </row>
    <row r="10" spans="1:34" x14ac:dyDescent="0.2">
      <c r="A10" s="88" t="s">
        <v>939</v>
      </c>
      <c r="B10" s="88" t="s">
        <v>940</v>
      </c>
      <c r="C10" s="88"/>
      <c r="D10" s="88"/>
      <c r="E10" s="88"/>
      <c r="F10" s="88"/>
      <c r="G10" s="88"/>
      <c r="H10" s="88" t="s">
        <v>939</v>
      </c>
      <c r="I10" s="88" t="s">
        <v>940</v>
      </c>
      <c r="J10" s="88"/>
      <c r="K10" s="88"/>
      <c r="L10" s="88"/>
      <c r="M10" s="88"/>
      <c r="N10" s="88"/>
      <c r="O10" s="88" t="s">
        <v>939</v>
      </c>
      <c r="P10" s="88" t="s">
        <v>940</v>
      </c>
      <c r="Q10" s="88"/>
      <c r="R10" s="88"/>
      <c r="S10" s="88"/>
      <c r="T10" s="88"/>
      <c r="U10" s="88"/>
      <c r="V10" s="88" t="s">
        <v>939</v>
      </c>
      <c r="W10" s="88" t="s">
        <v>940</v>
      </c>
      <c r="X10" s="88"/>
      <c r="Y10" s="88"/>
      <c r="Z10" s="88"/>
      <c r="AA10" s="88"/>
      <c r="AB10" s="88"/>
      <c r="AC10" s="88" t="s">
        <v>939</v>
      </c>
      <c r="AD10" s="88" t="s">
        <v>940</v>
      </c>
      <c r="AE10" s="88"/>
      <c r="AF10" s="88"/>
      <c r="AG10" s="88"/>
      <c r="AH10" s="88"/>
    </row>
    <row r="11" spans="1:34" x14ac:dyDescent="0.2">
      <c r="A11" s="88" t="s">
        <v>941</v>
      </c>
      <c r="B11" s="89">
        <v>45088</v>
      </c>
      <c r="C11" s="88"/>
      <c r="D11" s="88"/>
      <c r="E11" s="88"/>
      <c r="F11" s="88"/>
      <c r="G11" s="88"/>
      <c r="H11" s="88" t="s">
        <v>941</v>
      </c>
      <c r="I11" s="89">
        <v>45088</v>
      </c>
      <c r="J11" s="88"/>
      <c r="K11" s="88"/>
      <c r="L11" s="88"/>
      <c r="M11" s="88"/>
      <c r="N11" s="88"/>
      <c r="O11" s="88" t="s">
        <v>941</v>
      </c>
      <c r="P11" s="89">
        <v>45088</v>
      </c>
      <c r="Q11" s="88"/>
      <c r="R11" s="88"/>
      <c r="S11" s="88"/>
      <c r="T11" s="88"/>
      <c r="U11" s="88"/>
      <c r="V11" s="88" t="s">
        <v>941</v>
      </c>
      <c r="W11" s="89">
        <v>45088</v>
      </c>
      <c r="X11" s="88"/>
      <c r="Y11" s="88"/>
      <c r="Z11" s="88"/>
      <c r="AA11" s="88"/>
      <c r="AB11" s="88"/>
      <c r="AC11" s="88" t="s">
        <v>941</v>
      </c>
      <c r="AD11" s="89">
        <v>45088</v>
      </c>
      <c r="AE11" s="88"/>
      <c r="AF11" s="88"/>
      <c r="AG11" s="88"/>
      <c r="AH11" s="88"/>
    </row>
    <row r="12" spans="1:34" ht="15" customHeight="1" outlineLevel="1" x14ac:dyDescent="0.2">
      <c r="A12" s="87" t="s">
        <v>942</v>
      </c>
      <c r="B12" s="90">
        <v>2022</v>
      </c>
      <c r="C12" s="90">
        <v>2021</v>
      </c>
      <c r="D12" s="90">
        <v>2020</v>
      </c>
      <c r="E12" s="90">
        <v>2019</v>
      </c>
      <c r="F12" s="90">
        <v>2018</v>
      </c>
      <c r="G12" s="88"/>
      <c r="H12" s="87" t="s">
        <v>942</v>
      </c>
      <c r="I12" s="90">
        <v>2022</v>
      </c>
      <c r="J12" s="90">
        <v>2021</v>
      </c>
      <c r="K12" s="90">
        <v>2020</v>
      </c>
      <c r="L12" s="90">
        <v>2019</v>
      </c>
      <c r="M12" s="90">
        <v>2018</v>
      </c>
      <c r="N12" s="88"/>
      <c r="O12" s="87" t="s">
        <v>942</v>
      </c>
      <c r="P12" s="90">
        <v>2022</v>
      </c>
      <c r="Q12" s="90">
        <v>2021</v>
      </c>
      <c r="R12" s="90">
        <v>2020</v>
      </c>
      <c r="S12" s="90">
        <v>2019</v>
      </c>
      <c r="T12" s="90">
        <v>2018</v>
      </c>
      <c r="U12" s="88"/>
      <c r="V12" s="87" t="s">
        <v>942</v>
      </c>
      <c r="W12" s="90">
        <v>2022</v>
      </c>
      <c r="X12" s="90">
        <v>2021</v>
      </c>
      <c r="Y12" s="90">
        <v>2020</v>
      </c>
      <c r="Z12" s="90">
        <v>2019</v>
      </c>
      <c r="AA12" s="90">
        <v>2018</v>
      </c>
      <c r="AB12" s="88"/>
      <c r="AC12" s="87" t="s">
        <v>942</v>
      </c>
      <c r="AD12" s="90">
        <v>2022</v>
      </c>
      <c r="AE12" s="90">
        <v>2021</v>
      </c>
      <c r="AF12" s="90">
        <v>2020</v>
      </c>
      <c r="AG12" s="90">
        <v>2019</v>
      </c>
      <c r="AH12" s="90">
        <v>2018</v>
      </c>
    </row>
    <row r="13" spans="1:34" ht="15" customHeight="1" outlineLevel="1" x14ac:dyDescent="0.2">
      <c r="A13" s="88" t="s">
        <v>943</v>
      </c>
      <c r="B13" s="91" t="s">
        <v>944</v>
      </c>
      <c r="C13" s="91" t="s">
        <v>945</v>
      </c>
      <c r="D13" s="91" t="s">
        <v>946</v>
      </c>
      <c r="E13" s="91" t="s">
        <v>947</v>
      </c>
      <c r="F13" s="91" t="s">
        <v>948</v>
      </c>
      <c r="G13" s="88"/>
      <c r="H13" s="88" t="s">
        <v>943</v>
      </c>
      <c r="I13" s="91" t="s">
        <v>944</v>
      </c>
      <c r="J13" s="91" t="s">
        <v>945</v>
      </c>
      <c r="K13" s="91" t="s">
        <v>946</v>
      </c>
      <c r="L13" s="91" t="s">
        <v>947</v>
      </c>
      <c r="M13" s="91" t="s">
        <v>948</v>
      </c>
      <c r="N13" s="88"/>
      <c r="O13" s="88" t="s">
        <v>943</v>
      </c>
      <c r="P13" s="91" t="s">
        <v>944</v>
      </c>
      <c r="Q13" s="91" t="s">
        <v>945</v>
      </c>
      <c r="R13" s="91" t="s">
        <v>946</v>
      </c>
      <c r="S13" s="91" t="s">
        <v>947</v>
      </c>
      <c r="T13" s="91" t="s">
        <v>948</v>
      </c>
      <c r="U13" s="88"/>
      <c r="V13" s="88" t="s">
        <v>943</v>
      </c>
      <c r="W13" s="91" t="s">
        <v>944</v>
      </c>
      <c r="X13" s="91" t="s">
        <v>945</v>
      </c>
      <c r="Y13" s="91" t="s">
        <v>946</v>
      </c>
      <c r="Z13" s="91" t="s">
        <v>947</v>
      </c>
      <c r="AA13" s="91" t="s">
        <v>948</v>
      </c>
      <c r="AB13" s="88"/>
      <c r="AC13" s="88" t="s">
        <v>943</v>
      </c>
      <c r="AD13" s="91" t="s">
        <v>944</v>
      </c>
      <c r="AE13" s="91" t="s">
        <v>945</v>
      </c>
      <c r="AF13" s="91" t="s">
        <v>946</v>
      </c>
      <c r="AG13" s="91" t="s">
        <v>947</v>
      </c>
      <c r="AH13" s="91" t="s">
        <v>948</v>
      </c>
    </row>
    <row r="14" spans="1:34" ht="15" customHeight="1" outlineLevel="1" x14ac:dyDescent="0.2">
      <c r="A14" s="88" t="s">
        <v>949</v>
      </c>
      <c r="B14" s="91" t="s">
        <v>944</v>
      </c>
      <c r="C14" s="91" t="s">
        <v>945</v>
      </c>
      <c r="D14" s="91" t="s">
        <v>946</v>
      </c>
      <c r="E14" s="91" t="s">
        <v>946</v>
      </c>
      <c r="F14" s="91" t="s">
        <v>946</v>
      </c>
      <c r="G14" s="88"/>
      <c r="H14" s="88" t="s">
        <v>949</v>
      </c>
      <c r="I14" s="91" t="s">
        <v>944</v>
      </c>
      <c r="J14" s="91" t="s">
        <v>945</v>
      </c>
      <c r="K14" s="91" t="s">
        <v>946</v>
      </c>
      <c r="L14" s="91" t="s">
        <v>947</v>
      </c>
      <c r="M14" s="91" t="s">
        <v>948</v>
      </c>
      <c r="N14" s="88"/>
      <c r="O14" s="88" t="s">
        <v>949</v>
      </c>
      <c r="P14" s="91" t="s">
        <v>944</v>
      </c>
      <c r="Q14" s="91" t="s">
        <v>945</v>
      </c>
      <c r="R14" s="91" t="s">
        <v>946</v>
      </c>
      <c r="S14" s="91" t="s">
        <v>946</v>
      </c>
      <c r="T14" s="91" t="s">
        <v>946</v>
      </c>
      <c r="U14" s="88"/>
      <c r="V14" s="88" t="s">
        <v>949</v>
      </c>
      <c r="W14" s="91" t="s">
        <v>944</v>
      </c>
      <c r="X14" s="91" t="s">
        <v>945</v>
      </c>
      <c r="Y14" s="91" t="s">
        <v>946</v>
      </c>
      <c r="Z14" s="91" t="s">
        <v>947</v>
      </c>
      <c r="AA14" s="91" t="s">
        <v>948</v>
      </c>
      <c r="AB14" s="88"/>
      <c r="AC14" s="88" t="s">
        <v>949</v>
      </c>
      <c r="AD14" s="91" t="s">
        <v>944</v>
      </c>
      <c r="AE14" s="91" t="s">
        <v>945</v>
      </c>
      <c r="AF14" s="91" t="s">
        <v>946</v>
      </c>
      <c r="AG14" s="91" t="s">
        <v>946</v>
      </c>
      <c r="AH14" s="91" t="s">
        <v>946</v>
      </c>
    </row>
    <row r="15" spans="1:34" ht="15" customHeight="1" outlineLevel="1" x14ac:dyDescent="0.2">
      <c r="A15" s="88" t="s">
        <v>950</v>
      </c>
      <c r="B15" s="91" t="s">
        <v>951</v>
      </c>
      <c r="C15" s="91" t="s">
        <v>951</v>
      </c>
      <c r="D15" s="91" t="s">
        <v>951</v>
      </c>
      <c r="E15" s="91" t="s">
        <v>951</v>
      </c>
      <c r="F15" s="91" t="s">
        <v>951</v>
      </c>
      <c r="G15" s="88"/>
      <c r="H15" s="88" t="s">
        <v>950</v>
      </c>
      <c r="I15" s="91" t="s">
        <v>951</v>
      </c>
      <c r="J15" s="91" t="s">
        <v>951</v>
      </c>
      <c r="K15" s="91" t="s">
        <v>951</v>
      </c>
      <c r="L15" s="91" t="s">
        <v>951</v>
      </c>
      <c r="M15" s="91" t="s">
        <v>951</v>
      </c>
      <c r="N15" s="88"/>
      <c r="O15" s="88" t="s">
        <v>950</v>
      </c>
      <c r="P15" s="91" t="s">
        <v>951</v>
      </c>
      <c r="Q15" s="91" t="s">
        <v>951</v>
      </c>
      <c r="R15" s="91" t="s">
        <v>951</v>
      </c>
      <c r="S15" s="91" t="s">
        <v>951</v>
      </c>
      <c r="T15" s="91" t="s">
        <v>951</v>
      </c>
      <c r="U15" s="88"/>
      <c r="V15" s="88" t="s">
        <v>950</v>
      </c>
      <c r="W15" s="91" t="s">
        <v>951</v>
      </c>
      <c r="X15" s="91" t="s">
        <v>951</v>
      </c>
      <c r="Y15" s="91" t="s">
        <v>951</v>
      </c>
      <c r="Z15" s="91" t="s">
        <v>951</v>
      </c>
      <c r="AA15" s="91" t="s">
        <v>951</v>
      </c>
      <c r="AB15" s="88"/>
      <c r="AC15" s="88" t="s">
        <v>950</v>
      </c>
      <c r="AD15" s="91" t="s">
        <v>951</v>
      </c>
      <c r="AE15" s="91" t="s">
        <v>951</v>
      </c>
      <c r="AF15" s="91" t="s">
        <v>951</v>
      </c>
      <c r="AG15" s="91" t="s">
        <v>951</v>
      </c>
      <c r="AH15" s="91" t="s">
        <v>951</v>
      </c>
    </row>
    <row r="16" spans="1:34" ht="43" x14ac:dyDescent="0.2">
      <c r="A16" s="88" t="s">
        <v>952</v>
      </c>
      <c r="B16" s="91" t="s">
        <v>953</v>
      </c>
      <c r="C16" s="91" t="s">
        <v>953</v>
      </c>
      <c r="D16" s="91" t="s">
        <v>953</v>
      </c>
      <c r="E16" s="91" t="s">
        <v>953</v>
      </c>
      <c r="F16" s="91" t="s">
        <v>953</v>
      </c>
      <c r="G16" s="88"/>
      <c r="H16" s="88" t="s">
        <v>952</v>
      </c>
      <c r="I16" s="91" t="s">
        <v>954</v>
      </c>
      <c r="J16" s="91" t="s">
        <v>954</v>
      </c>
      <c r="K16" s="91" t="s">
        <v>954</v>
      </c>
      <c r="L16" s="91" t="s">
        <v>954</v>
      </c>
      <c r="M16" s="91" t="s">
        <v>954</v>
      </c>
      <c r="N16" s="88"/>
      <c r="O16" s="88" t="s">
        <v>952</v>
      </c>
      <c r="P16" s="91" t="s">
        <v>953</v>
      </c>
      <c r="Q16" s="91" t="s">
        <v>953</v>
      </c>
      <c r="R16" s="91" t="s">
        <v>953</v>
      </c>
      <c r="S16" s="91" t="s">
        <v>953</v>
      </c>
      <c r="T16" s="91" t="s">
        <v>953</v>
      </c>
      <c r="U16" s="88"/>
      <c r="V16" s="88" t="s">
        <v>952</v>
      </c>
      <c r="W16" s="91" t="s">
        <v>955</v>
      </c>
      <c r="X16" s="91" t="s">
        <v>955</v>
      </c>
      <c r="Y16" s="91" t="s">
        <v>955</v>
      </c>
      <c r="Z16" s="91" t="s">
        <v>955</v>
      </c>
      <c r="AA16" s="91" t="s">
        <v>955</v>
      </c>
      <c r="AB16" s="88"/>
      <c r="AC16" s="88" t="s">
        <v>952</v>
      </c>
      <c r="AD16" s="91" t="s">
        <v>953</v>
      </c>
      <c r="AE16" s="91" t="s">
        <v>953</v>
      </c>
      <c r="AF16" s="91" t="s">
        <v>953</v>
      </c>
      <c r="AG16" s="91" t="s">
        <v>953</v>
      </c>
      <c r="AH16" s="91" t="s">
        <v>953</v>
      </c>
    </row>
    <row r="17" spans="1:34" x14ac:dyDescent="0.2">
      <c r="A17" s="88"/>
      <c r="B17" s="88"/>
      <c r="C17" s="88"/>
      <c r="D17" s="88"/>
      <c r="E17" s="88"/>
      <c r="F17" s="88"/>
      <c r="G17" s="88"/>
      <c r="H17" s="88"/>
      <c r="I17" s="88"/>
      <c r="J17" s="88"/>
      <c r="K17" s="88"/>
      <c r="L17" s="88"/>
      <c r="M17" s="88"/>
      <c r="N17" s="88"/>
      <c r="O17" s="88"/>
      <c r="P17" s="88"/>
      <c r="Q17" s="88"/>
      <c r="R17" s="88"/>
      <c r="S17" s="88"/>
      <c r="T17" s="88"/>
      <c r="U17" s="88"/>
      <c r="V17" s="88"/>
      <c r="W17" s="88"/>
      <c r="X17" s="88"/>
      <c r="Y17" s="88"/>
      <c r="Z17" s="88"/>
      <c r="AA17" s="88"/>
      <c r="AB17" s="88"/>
      <c r="AC17" s="88"/>
      <c r="AD17" s="88"/>
      <c r="AE17" s="88"/>
      <c r="AF17" s="88"/>
      <c r="AG17" s="88"/>
      <c r="AH17" s="88"/>
    </row>
    <row r="18" spans="1:34" x14ac:dyDescent="0.2">
      <c r="A18" s="90" t="s">
        <v>956</v>
      </c>
      <c r="B18" s="87"/>
      <c r="C18" s="87"/>
      <c r="D18" s="87"/>
      <c r="E18" s="87"/>
      <c r="F18" s="87"/>
      <c r="G18" s="88"/>
      <c r="H18" s="90" t="s">
        <v>957</v>
      </c>
      <c r="I18" s="87"/>
      <c r="J18" s="87"/>
      <c r="K18" s="87"/>
      <c r="L18" s="87"/>
      <c r="M18" s="87"/>
      <c r="N18" s="88"/>
      <c r="O18" s="90" t="s">
        <v>958</v>
      </c>
      <c r="P18" s="87"/>
      <c r="Q18" s="87"/>
      <c r="R18" s="87"/>
      <c r="S18" s="87"/>
      <c r="T18" s="87"/>
      <c r="U18" s="88"/>
      <c r="V18" s="90" t="s">
        <v>959</v>
      </c>
      <c r="W18" s="87"/>
      <c r="X18" s="87"/>
      <c r="Y18" s="87"/>
      <c r="Z18" s="87"/>
      <c r="AA18" s="87"/>
      <c r="AB18" s="88"/>
      <c r="AC18" s="90" t="s">
        <v>960</v>
      </c>
      <c r="AD18" s="87"/>
      <c r="AE18" s="87"/>
      <c r="AF18" s="87"/>
      <c r="AG18" s="87"/>
      <c r="AH18" s="87"/>
    </row>
    <row r="19" spans="1:34" ht="15" customHeight="1" x14ac:dyDescent="0.2">
      <c r="A19" s="90" t="s">
        <v>961</v>
      </c>
      <c r="B19" s="90" t="s">
        <v>944</v>
      </c>
      <c r="C19" s="90" t="s">
        <v>945</v>
      </c>
      <c r="D19" s="90" t="s">
        <v>946</v>
      </c>
      <c r="E19" s="90" t="s">
        <v>947</v>
      </c>
      <c r="F19" s="90" t="s">
        <v>948</v>
      </c>
      <c r="G19" s="88"/>
      <c r="H19" s="90" t="s">
        <v>961</v>
      </c>
      <c r="I19" s="90" t="s">
        <v>944</v>
      </c>
      <c r="J19" s="90" t="s">
        <v>945</v>
      </c>
      <c r="K19" s="90" t="s">
        <v>946</v>
      </c>
      <c r="L19" s="90" t="s">
        <v>947</v>
      </c>
      <c r="M19" s="90" t="s">
        <v>948</v>
      </c>
      <c r="N19" s="88"/>
      <c r="O19" s="90" t="s">
        <v>961</v>
      </c>
      <c r="P19" s="90" t="s">
        <v>944</v>
      </c>
      <c r="Q19" s="90" t="s">
        <v>945</v>
      </c>
      <c r="R19" s="90" t="s">
        <v>946</v>
      </c>
      <c r="S19" s="90" t="s">
        <v>947</v>
      </c>
      <c r="T19" s="90" t="s">
        <v>948</v>
      </c>
      <c r="U19" s="88"/>
      <c r="V19" s="90" t="s">
        <v>961</v>
      </c>
      <c r="W19" s="90" t="s">
        <v>944</v>
      </c>
      <c r="X19" s="90" t="s">
        <v>945</v>
      </c>
      <c r="Y19" s="90" t="s">
        <v>946</v>
      </c>
      <c r="Z19" s="90" t="s">
        <v>947</v>
      </c>
      <c r="AA19" s="90" t="s">
        <v>948</v>
      </c>
      <c r="AB19" s="88"/>
      <c r="AC19" s="90" t="s">
        <v>961</v>
      </c>
      <c r="AD19" s="90" t="s">
        <v>944</v>
      </c>
      <c r="AE19" s="90" t="s">
        <v>945</v>
      </c>
      <c r="AF19" s="90" t="s">
        <v>946</v>
      </c>
      <c r="AG19" s="90" t="s">
        <v>947</v>
      </c>
      <c r="AH19" s="90" t="s">
        <v>948</v>
      </c>
    </row>
    <row r="20" spans="1:34" ht="15" customHeight="1" x14ac:dyDescent="0.2">
      <c r="A20" s="92" t="s">
        <v>962</v>
      </c>
      <c r="B20" s="104"/>
      <c r="C20" s="104"/>
      <c r="D20" s="104"/>
      <c r="E20" s="104"/>
      <c r="F20" s="104"/>
      <c r="G20" s="88"/>
      <c r="H20" s="92" t="s">
        <v>870</v>
      </c>
      <c r="I20" s="104"/>
      <c r="J20" s="104"/>
      <c r="K20" s="104"/>
      <c r="L20" s="104"/>
      <c r="M20" s="104"/>
      <c r="N20" s="88"/>
      <c r="O20" s="92" t="s">
        <v>963</v>
      </c>
      <c r="P20" s="104"/>
      <c r="Q20" s="104"/>
      <c r="R20" s="104"/>
      <c r="S20" s="104"/>
      <c r="T20" s="104"/>
      <c r="U20" s="88"/>
      <c r="V20" s="92" t="s">
        <v>964</v>
      </c>
      <c r="W20" s="104"/>
      <c r="X20" s="104"/>
      <c r="Y20" s="104"/>
      <c r="Z20" s="104"/>
      <c r="AA20" s="104"/>
      <c r="AB20" s="88"/>
      <c r="AC20" s="92" t="s">
        <v>965</v>
      </c>
      <c r="AD20" s="104"/>
      <c r="AE20" s="104"/>
      <c r="AF20" s="104"/>
      <c r="AG20" s="104"/>
      <c r="AH20" s="104"/>
    </row>
    <row r="21" spans="1:34" ht="15" customHeight="1" x14ac:dyDescent="0.2">
      <c r="A21" s="91" t="s">
        <v>966</v>
      </c>
      <c r="B21" s="93">
        <v>23183</v>
      </c>
      <c r="C21" s="93">
        <v>23223</v>
      </c>
      <c r="D21" s="93">
        <v>19208</v>
      </c>
      <c r="E21" s="93">
        <v>21364</v>
      </c>
      <c r="F21" s="93">
        <v>21258</v>
      </c>
      <c r="G21" s="88"/>
      <c r="H21" s="91" t="s">
        <v>967</v>
      </c>
      <c r="I21" s="94">
        <v>2583.8000000000002</v>
      </c>
      <c r="J21" s="94">
        <v>4709.2</v>
      </c>
      <c r="K21" s="94">
        <v>3449.1</v>
      </c>
      <c r="L21" s="91">
        <v>912.5</v>
      </c>
      <c r="M21" s="94">
        <v>1037.5999999999999</v>
      </c>
      <c r="N21" s="88"/>
      <c r="O21" s="91" t="s">
        <v>968</v>
      </c>
      <c r="P21" s="93">
        <v>22854</v>
      </c>
      <c r="Q21" s="93">
        <v>22873</v>
      </c>
      <c r="R21" s="93">
        <v>18865</v>
      </c>
      <c r="S21" s="93">
        <v>21077</v>
      </c>
      <c r="T21" s="93">
        <v>21025</v>
      </c>
      <c r="U21" s="88"/>
      <c r="V21" s="91" t="s">
        <v>969</v>
      </c>
      <c r="W21" s="94">
        <v>6177.4</v>
      </c>
      <c r="X21" s="94">
        <v>7545.2</v>
      </c>
      <c r="Y21" s="94">
        <v>4730.5</v>
      </c>
      <c r="Z21" s="94">
        <v>6025.4</v>
      </c>
      <c r="AA21" s="94">
        <v>5924.3</v>
      </c>
      <c r="AB21" s="88"/>
      <c r="AC21" s="91" t="s">
        <v>965</v>
      </c>
      <c r="AD21" s="93">
        <v>226335</v>
      </c>
      <c r="AE21" s="93">
        <v>231228</v>
      </c>
      <c r="AF21" s="93">
        <v>193877</v>
      </c>
      <c r="AG21" s="93">
        <v>182083</v>
      </c>
      <c r="AH21" s="93">
        <v>166928</v>
      </c>
    </row>
    <row r="22" spans="1:34" ht="15" customHeight="1" x14ac:dyDescent="0.2">
      <c r="A22" s="91" t="s">
        <v>970</v>
      </c>
      <c r="B22" s="93">
        <v>13207</v>
      </c>
      <c r="C22" s="93">
        <v>12580</v>
      </c>
      <c r="D22" s="94">
        <v>9752.1</v>
      </c>
      <c r="E22" s="93">
        <v>11179</v>
      </c>
      <c r="F22" s="93">
        <v>10833</v>
      </c>
      <c r="G22" s="88"/>
      <c r="H22" s="91" t="s">
        <v>971</v>
      </c>
      <c r="I22" s="94">
        <v>2583.8000000000002</v>
      </c>
      <c r="J22" s="94">
        <v>4709.2</v>
      </c>
      <c r="K22" s="94">
        <v>3449.1</v>
      </c>
      <c r="L22" s="91">
        <v>898.5</v>
      </c>
      <c r="M22" s="91">
        <v>866</v>
      </c>
      <c r="N22" s="88"/>
      <c r="O22" s="91" t="s">
        <v>972</v>
      </c>
      <c r="P22" s="93">
        <v>22854</v>
      </c>
      <c r="Q22" s="93">
        <v>22873</v>
      </c>
      <c r="R22" s="93">
        <v>18865</v>
      </c>
      <c r="S22" s="93">
        <v>21077</v>
      </c>
      <c r="T22" s="93">
        <v>21025</v>
      </c>
      <c r="U22" s="88"/>
      <c r="V22" s="91" t="s">
        <v>973</v>
      </c>
      <c r="W22" s="94">
        <v>1853.9</v>
      </c>
      <c r="X22" s="94">
        <v>1142.0999999999999</v>
      </c>
      <c r="Y22" s="94">
        <v>1746.8</v>
      </c>
      <c r="Z22" s="94">
        <v>1798.2</v>
      </c>
      <c r="AA22" s="94">
        <v>1515.1</v>
      </c>
      <c r="AB22" s="88"/>
      <c r="AC22" s="91" t="s">
        <v>974</v>
      </c>
      <c r="AD22" s="93">
        <v>200090</v>
      </c>
      <c r="AE22" s="93">
        <v>187680</v>
      </c>
      <c r="AF22" s="93">
        <v>166569</v>
      </c>
      <c r="AG22" s="93">
        <v>152775</v>
      </c>
      <c r="AH22" s="93">
        <v>137141</v>
      </c>
    </row>
    <row r="23" spans="1:34" ht="15" customHeight="1" x14ac:dyDescent="0.2">
      <c r="A23" s="91" t="s">
        <v>975</v>
      </c>
      <c r="B23" s="93">
        <v>10345</v>
      </c>
      <c r="C23" s="94">
        <v>9873</v>
      </c>
      <c r="D23" s="94">
        <v>7206.5</v>
      </c>
      <c r="E23" s="94">
        <v>8950</v>
      </c>
      <c r="F23" s="94">
        <v>8632.4</v>
      </c>
      <c r="G23" s="88"/>
      <c r="H23" s="91" t="s">
        <v>976</v>
      </c>
      <c r="I23" s="91"/>
      <c r="J23" s="91"/>
      <c r="K23" s="91"/>
      <c r="L23" s="91">
        <v>14</v>
      </c>
      <c r="M23" s="91">
        <v>171.6</v>
      </c>
      <c r="N23" s="88"/>
      <c r="O23" s="91" t="s">
        <v>977</v>
      </c>
      <c r="P23" s="91">
        <v>328.4</v>
      </c>
      <c r="Q23" s="91">
        <v>350.1</v>
      </c>
      <c r="R23" s="91">
        <v>342.5</v>
      </c>
      <c r="S23" s="91">
        <v>287.89999999999998</v>
      </c>
      <c r="T23" s="91">
        <v>232.7</v>
      </c>
      <c r="U23" s="88"/>
      <c r="V23" s="91" t="s">
        <v>978</v>
      </c>
      <c r="W23" s="95">
        <v>-570.4</v>
      </c>
      <c r="X23" s="95">
        <v>-339.1</v>
      </c>
      <c r="Y23" s="95">
        <v>-75.2</v>
      </c>
      <c r="Z23" s="91">
        <v>49.2</v>
      </c>
      <c r="AA23" s="91">
        <v>114.2</v>
      </c>
      <c r="AB23" s="88"/>
      <c r="AC23" s="92" t="s">
        <v>979</v>
      </c>
      <c r="AD23" s="104"/>
      <c r="AE23" s="104"/>
      <c r="AF23" s="104"/>
      <c r="AG23" s="104"/>
      <c r="AH23" s="104"/>
    </row>
    <row r="24" spans="1:34" ht="15" customHeight="1" x14ac:dyDescent="0.2">
      <c r="A24" s="91" t="s">
        <v>980</v>
      </c>
      <c r="B24" s="93">
        <v>12215</v>
      </c>
      <c r="C24" s="93">
        <v>11741</v>
      </c>
      <c r="D24" s="94">
        <v>8957.9</v>
      </c>
      <c r="E24" s="93">
        <v>10568</v>
      </c>
      <c r="F24" s="93">
        <v>10114</v>
      </c>
      <c r="G24" s="88"/>
      <c r="H24" s="91" t="s">
        <v>981</v>
      </c>
      <c r="I24" s="91"/>
      <c r="J24" s="91"/>
      <c r="K24" s="91"/>
      <c r="L24" s="91">
        <v>10</v>
      </c>
      <c r="M24" s="91">
        <v>30.9</v>
      </c>
      <c r="N24" s="88"/>
      <c r="O24" s="96" t="s">
        <v>966</v>
      </c>
      <c r="P24" s="97">
        <v>23183</v>
      </c>
      <c r="Q24" s="97">
        <v>23223</v>
      </c>
      <c r="R24" s="97">
        <v>19208</v>
      </c>
      <c r="S24" s="97">
        <v>21364</v>
      </c>
      <c r="T24" s="97">
        <v>21258</v>
      </c>
      <c r="U24" s="88"/>
      <c r="V24" s="91" t="s">
        <v>982</v>
      </c>
      <c r="W24" s="94">
        <v>1870.6</v>
      </c>
      <c r="X24" s="94">
        <v>1868.1</v>
      </c>
      <c r="Y24" s="94">
        <v>1751.4</v>
      </c>
      <c r="Z24" s="94">
        <v>1617.9</v>
      </c>
      <c r="AA24" s="94">
        <v>1482</v>
      </c>
      <c r="AB24" s="88"/>
      <c r="AC24" s="91" t="s">
        <v>979</v>
      </c>
      <c r="AD24" s="93">
        <v>193016</v>
      </c>
      <c r="AE24" s="93">
        <v>200314</v>
      </c>
      <c r="AF24" s="93">
        <v>159886</v>
      </c>
      <c r="AG24" s="93">
        <v>148819</v>
      </c>
      <c r="AH24" s="93">
        <v>136891</v>
      </c>
    </row>
    <row r="25" spans="1:34" ht="15" customHeight="1" x14ac:dyDescent="0.2">
      <c r="A25" s="91" t="s">
        <v>983</v>
      </c>
      <c r="B25" s="94">
        <v>6177.4</v>
      </c>
      <c r="C25" s="94">
        <v>7545.2</v>
      </c>
      <c r="D25" s="94">
        <v>4730.5</v>
      </c>
      <c r="E25" s="94">
        <v>6109.4</v>
      </c>
      <c r="F25" s="94">
        <v>5999.3</v>
      </c>
      <c r="G25" s="88"/>
      <c r="H25" s="91" t="s">
        <v>984</v>
      </c>
      <c r="I25" s="94">
        <v>2115</v>
      </c>
      <c r="J25" s="94">
        <v>1872.4</v>
      </c>
      <c r="K25" s="94">
        <v>2110.3000000000002</v>
      </c>
      <c r="L25" s="94">
        <v>2224.1999999999998</v>
      </c>
      <c r="M25" s="94">
        <v>2441.5</v>
      </c>
      <c r="N25" s="88"/>
      <c r="O25" s="92" t="s">
        <v>985</v>
      </c>
      <c r="P25" s="104"/>
      <c r="Q25" s="104"/>
      <c r="R25" s="104"/>
      <c r="S25" s="104"/>
      <c r="T25" s="104"/>
      <c r="U25" s="88"/>
      <c r="V25" s="91" t="s">
        <v>986</v>
      </c>
      <c r="W25" s="94">
        <v>1870.6</v>
      </c>
      <c r="X25" s="94">
        <v>1868.1</v>
      </c>
      <c r="Y25" s="94">
        <v>1751.4</v>
      </c>
      <c r="Z25" s="94">
        <v>1617.9</v>
      </c>
      <c r="AA25" s="94">
        <v>1482</v>
      </c>
      <c r="AB25" s="88"/>
      <c r="AC25" s="91" t="s">
        <v>987</v>
      </c>
      <c r="AD25" s="93">
        <v>167785</v>
      </c>
      <c r="AE25" s="93">
        <v>156624</v>
      </c>
      <c r="AF25" s="93">
        <v>136778</v>
      </c>
      <c r="AG25" s="93">
        <v>126496</v>
      </c>
      <c r="AH25" s="93">
        <v>114971</v>
      </c>
    </row>
    <row r="26" spans="1:34" ht="15" customHeight="1" x14ac:dyDescent="0.2">
      <c r="A26" s="92" t="s">
        <v>988</v>
      </c>
      <c r="B26" s="104"/>
      <c r="C26" s="104"/>
      <c r="D26" s="104"/>
      <c r="E26" s="104"/>
      <c r="F26" s="104"/>
      <c r="G26" s="88"/>
      <c r="H26" s="91" t="s">
        <v>989</v>
      </c>
      <c r="I26" s="94">
        <v>2115</v>
      </c>
      <c r="J26" s="94">
        <v>1872.4</v>
      </c>
      <c r="K26" s="94">
        <v>2110.3000000000002</v>
      </c>
      <c r="L26" s="94">
        <v>2224.1999999999998</v>
      </c>
      <c r="M26" s="94">
        <v>2441.5</v>
      </c>
      <c r="N26" s="88"/>
      <c r="O26" s="91" t="s">
        <v>990</v>
      </c>
      <c r="P26" s="94">
        <v>9975.4</v>
      </c>
      <c r="Q26" s="93">
        <v>10643</v>
      </c>
      <c r="R26" s="94">
        <v>9455.7000000000007</v>
      </c>
      <c r="S26" s="93">
        <v>10185</v>
      </c>
      <c r="T26" s="93">
        <v>10425</v>
      </c>
      <c r="U26" s="88"/>
      <c r="V26" s="91" t="s">
        <v>991</v>
      </c>
      <c r="W26" s="95">
        <v>-345.7</v>
      </c>
      <c r="X26" s="95">
        <v>-428.3</v>
      </c>
      <c r="Y26" s="91">
        <v>6.4</v>
      </c>
      <c r="Z26" s="91">
        <v>149.69999999999999</v>
      </c>
      <c r="AA26" s="91">
        <v>102.6</v>
      </c>
      <c r="AB26" s="88"/>
      <c r="AC26" s="92" t="s">
        <v>992</v>
      </c>
      <c r="AD26" s="104"/>
      <c r="AE26" s="104"/>
      <c r="AF26" s="104"/>
      <c r="AG26" s="104"/>
      <c r="AH26" s="104"/>
    </row>
    <row r="27" spans="1:34" ht="15" customHeight="1" x14ac:dyDescent="0.2">
      <c r="A27" s="91" t="s">
        <v>971</v>
      </c>
      <c r="B27" s="94">
        <v>2583.8000000000002</v>
      </c>
      <c r="C27" s="94">
        <v>4709.2</v>
      </c>
      <c r="D27" s="94">
        <v>3449.1</v>
      </c>
      <c r="E27" s="91">
        <v>898.5</v>
      </c>
      <c r="F27" s="91">
        <v>866</v>
      </c>
      <c r="G27" s="88"/>
      <c r="H27" s="91" t="s">
        <v>993</v>
      </c>
      <c r="I27" s="91"/>
      <c r="J27" s="91"/>
      <c r="K27" s="94">
        <v>2165.6</v>
      </c>
      <c r="L27" s="91"/>
      <c r="M27" s="91"/>
      <c r="N27" s="88"/>
      <c r="O27" s="91" t="s">
        <v>994</v>
      </c>
      <c r="P27" s="94">
        <v>9975.4</v>
      </c>
      <c r="Q27" s="93">
        <v>10643</v>
      </c>
      <c r="R27" s="94">
        <v>9455.7000000000007</v>
      </c>
      <c r="S27" s="93">
        <v>10185</v>
      </c>
      <c r="T27" s="93">
        <v>10425</v>
      </c>
      <c r="U27" s="88"/>
      <c r="V27" s="91" t="s">
        <v>995</v>
      </c>
      <c r="W27" s="91">
        <v>732.7</v>
      </c>
      <c r="X27" s="95">
        <v>-97.8</v>
      </c>
      <c r="Y27" s="95">
        <v>-28.2</v>
      </c>
      <c r="Z27" s="95">
        <v>-128.19999999999999</v>
      </c>
      <c r="AA27" s="95">
        <v>-308.8</v>
      </c>
      <c r="AB27" s="88"/>
      <c r="AC27" s="91" t="s">
        <v>996</v>
      </c>
      <c r="AD27" s="91">
        <v>263.5</v>
      </c>
      <c r="AE27" s="91">
        <v>268.10000000000002</v>
      </c>
      <c r="AF27" s="91">
        <v>214.6</v>
      </c>
      <c r="AG27" s="91">
        <v>197.6</v>
      </c>
      <c r="AH27" s="91">
        <v>177.6</v>
      </c>
    </row>
    <row r="28" spans="1:34" ht="15" customHeight="1" x14ac:dyDescent="0.2">
      <c r="A28" s="91" t="s">
        <v>967</v>
      </c>
      <c r="B28" s="94">
        <v>2583.8000000000002</v>
      </c>
      <c r="C28" s="94">
        <v>4709.2</v>
      </c>
      <c r="D28" s="94">
        <v>3449.1</v>
      </c>
      <c r="E28" s="91">
        <v>912.5</v>
      </c>
      <c r="F28" s="94">
        <v>1037.5999999999999</v>
      </c>
      <c r="G28" s="88"/>
      <c r="H28" s="91" t="s">
        <v>997</v>
      </c>
      <c r="I28" s="91"/>
      <c r="J28" s="91"/>
      <c r="K28" s="91">
        <v>55.3</v>
      </c>
      <c r="L28" s="91"/>
      <c r="M28" s="91"/>
      <c r="N28" s="88"/>
      <c r="O28" s="91" t="s">
        <v>998</v>
      </c>
      <c r="P28" s="94">
        <v>7358</v>
      </c>
      <c r="Q28" s="94">
        <v>7965.5</v>
      </c>
      <c r="R28" s="94">
        <v>7039.3</v>
      </c>
      <c r="S28" s="94">
        <v>7480.6</v>
      </c>
      <c r="T28" s="94">
        <v>7487.4</v>
      </c>
      <c r="U28" s="88"/>
      <c r="V28" s="91" t="s">
        <v>999</v>
      </c>
      <c r="W28" s="91">
        <v>166.7</v>
      </c>
      <c r="X28" s="91">
        <v>139.19999999999999</v>
      </c>
      <c r="Y28" s="91">
        <v>92.4</v>
      </c>
      <c r="Z28" s="91">
        <v>109.6</v>
      </c>
      <c r="AA28" s="91">
        <v>125.1</v>
      </c>
      <c r="AB28" s="88"/>
      <c r="AC28" s="91" t="s">
        <v>1000</v>
      </c>
      <c r="AD28" s="91">
        <v>224.3</v>
      </c>
      <c r="AE28" s="91">
        <v>206</v>
      </c>
      <c r="AF28" s="91">
        <v>176.7</v>
      </c>
      <c r="AG28" s="91">
        <v>157.4</v>
      </c>
      <c r="AH28" s="91">
        <v>136.69999999999999</v>
      </c>
    </row>
    <row r="29" spans="1:34" ht="15" customHeight="1" x14ac:dyDescent="0.2">
      <c r="A29" s="91" t="s">
        <v>884</v>
      </c>
      <c r="B29" s="93">
        <v>50436</v>
      </c>
      <c r="C29" s="93">
        <v>53854</v>
      </c>
      <c r="D29" s="93">
        <v>52627</v>
      </c>
      <c r="E29" s="93">
        <v>47511</v>
      </c>
      <c r="F29" s="93">
        <v>32811</v>
      </c>
      <c r="G29" s="88"/>
      <c r="H29" s="91" t="s">
        <v>1001</v>
      </c>
      <c r="I29" s="91">
        <v>52</v>
      </c>
      <c r="J29" s="91">
        <v>55.6</v>
      </c>
      <c r="K29" s="91">
        <v>51.1</v>
      </c>
      <c r="L29" s="91">
        <v>50.2</v>
      </c>
      <c r="M29" s="91">
        <v>51.1</v>
      </c>
      <c r="N29" s="88"/>
      <c r="O29" s="91" t="s">
        <v>1002</v>
      </c>
      <c r="P29" s="94">
        <v>2617.4</v>
      </c>
      <c r="Q29" s="94">
        <v>2677.2</v>
      </c>
      <c r="R29" s="94">
        <v>2416.4</v>
      </c>
      <c r="S29" s="94">
        <v>2704.4</v>
      </c>
      <c r="T29" s="94">
        <v>2937.9</v>
      </c>
      <c r="U29" s="88"/>
      <c r="V29" s="91" t="s">
        <v>1003</v>
      </c>
      <c r="W29" s="94">
        <v>8031.3</v>
      </c>
      <c r="X29" s="94">
        <v>8687.2999999999993</v>
      </c>
      <c r="Y29" s="94">
        <v>6477.3</v>
      </c>
      <c r="Z29" s="94">
        <v>7823.6</v>
      </c>
      <c r="AA29" s="94">
        <v>7439.4</v>
      </c>
      <c r="AB29" s="88"/>
      <c r="AC29" s="92" t="s">
        <v>1004</v>
      </c>
      <c r="AD29" s="104"/>
      <c r="AE29" s="104"/>
      <c r="AF29" s="104"/>
      <c r="AG29" s="104"/>
      <c r="AH29" s="104"/>
    </row>
    <row r="30" spans="1:34" ht="15" customHeight="1" x14ac:dyDescent="0.2">
      <c r="A30" s="91" t="s">
        <v>1005</v>
      </c>
      <c r="B30" s="93">
        <v>35904</v>
      </c>
      <c r="C30" s="93">
        <v>35623</v>
      </c>
      <c r="D30" s="93">
        <v>37440</v>
      </c>
      <c r="E30" s="93">
        <v>34177</v>
      </c>
      <c r="F30" s="93">
        <v>31075</v>
      </c>
      <c r="G30" s="88"/>
      <c r="H30" s="91" t="s">
        <v>1006</v>
      </c>
      <c r="I30" s="91">
        <v>673.4</v>
      </c>
      <c r="J30" s="91">
        <v>511.3</v>
      </c>
      <c r="K30" s="91">
        <v>632.70000000000005</v>
      </c>
      <c r="L30" s="91">
        <v>361</v>
      </c>
      <c r="M30" s="91">
        <v>492.1</v>
      </c>
      <c r="N30" s="88"/>
      <c r="O30" s="96" t="s">
        <v>970</v>
      </c>
      <c r="P30" s="97">
        <v>13207</v>
      </c>
      <c r="Q30" s="97">
        <v>12580</v>
      </c>
      <c r="R30" s="98">
        <v>9752.1</v>
      </c>
      <c r="S30" s="97">
        <v>11179</v>
      </c>
      <c r="T30" s="97">
        <v>10833</v>
      </c>
      <c r="U30" s="88"/>
      <c r="V30" s="91" t="s">
        <v>1007</v>
      </c>
      <c r="W30" s="95">
        <v>-644.6</v>
      </c>
      <c r="X30" s="91">
        <v>454.2</v>
      </c>
      <c r="Y30" s="95">
        <v>-212.1</v>
      </c>
      <c r="Z30" s="91">
        <v>298.5</v>
      </c>
      <c r="AA30" s="95">
        <v>-472.7</v>
      </c>
      <c r="AB30" s="88"/>
      <c r="AC30" s="91" t="s">
        <v>1008</v>
      </c>
      <c r="AD30" s="99">
        <v>2.8000000000000001E-2</v>
      </c>
      <c r="AE30" s="99">
        <v>3.5000000000000003E-2</v>
      </c>
      <c r="AF30" s="99">
        <v>2.9000000000000001E-2</v>
      </c>
      <c r="AG30" s="99">
        <v>3.7999999999999999E-2</v>
      </c>
      <c r="AH30" s="99">
        <v>0.03</v>
      </c>
    </row>
    <row r="31" spans="1:34" ht="15" customHeight="1" x14ac:dyDescent="0.2">
      <c r="A31" s="91" t="s">
        <v>1009</v>
      </c>
      <c r="B31" s="100">
        <v>-6003.4</v>
      </c>
      <c r="C31" s="100">
        <v>-4601</v>
      </c>
      <c r="D31" s="100">
        <v>-7824.9</v>
      </c>
      <c r="E31" s="100">
        <v>-8210.2999999999993</v>
      </c>
      <c r="F31" s="100">
        <v>-6258.4</v>
      </c>
      <c r="G31" s="88"/>
      <c r="H31" s="96" t="s">
        <v>1010</v>
      </c>
      <c r="I31" s="98">
        <v>5424.2</v>
      </c>
      <c r="J31" s="98">
        <v>7148.5</v>
      </c>
      <c r="K31" s="98">
        <v>6243.2</v>
      </c>
      <c r="L31" s="98">
        <v>3557.9</v>
      </c>
      <c r="M31" s="98">
        <v>4053.2</v>
      </c>
      <c r="N31" s="88"/>
      <c r="O31" s="91" t="s">
        <v>1011</v>
      </c>
      <c r="P31" s="94">
        <v>2862.6</v>
      </c>
      <c r="Q31" s="94">
        <v>2707.5</v>
      </c>
      <c r="R31" s="94">
        <v>2545.6</v>
      </c>
      <c r="S31" s="94">
        <v>2229.4</v>
      </c>
      <c r="T31" s="94">
        <v>2200.1999999999998</v>
      </c>
      <c r="U31" s="88"/>
      <c r="V31" s="91" t="s">
        <v>1012</v>
      </c>
      <c r="W31" s="95">
        <v>-264.10000000000002</v>
      </c>
      <c r="X31" s="91">
        <v>309.89999999999998</v>
      </c>
      <c r="Y31" s="95">
        <v>-6.8</v>
      </c>
      <c r="Z31" s="91">
        <v>27</v>
      </c>
      <c r="AA31" s="95">
        <v>-479.4</v>
      </c>
      <c r="AB31" s="88"/>
      <c r="AC31" s="91" t="s">
        <v>1013</v>
      </c>
      <c r="AD31" s="99">
        <v>3.2000000000000001E-2</v>
      </c>
      <c r="AE31" s="99">
        <v>3.2000000000000001E-2</v>
      </c>
      <c r="AF31" s="99">
        <v>3.2000000000000001E-2</v>
      </c>
      <c r="AG31" s="99">
        <v>3.5000000000000003E-2</v>
      </c>
      <c r="AH31" s="99">
        <v>3.5000000000000003E-2</v>
      </c>
    </row>
    <row r="32" spans="1:34" ht="15" customHeight="1" x14ac:dyDescent="0.2">
      <c r="A32" s="92" t="s">
        <v>1014</v>
      </c>
      <c r="B32" s="104"/>
      <c r="C32" s="104"/>
      <c r="D32" s="104"/>
      <c r="E32" s="104"/>
      <c r="F32" s="104"/>
      <c r="G32" s="88"/>
      <c r="H32" s="92" t="s">
        <v>1015</v>
      </c>
      <c r="I32" s="104"/>
      <c r="J32" s="104"/>
      <c r="K32" s="104"/>
      <c r="L32" s="104"/>
      <c r="M32" s="104"/>
      <c r="N32" s="88"/>
      <c r="O32" s="91" t="s">
        <v>1016</v>
      </c>
      <c r="P32" s="94">
        <v>2492.1999999999998</v>
      </c>
      <c r="Q32" s="94">
        <v>2377.8000000000002</v>
      </c>
      <c r="R32" s="94">
        <v>2245</v>
      </c>
      <c r="S32" s="94">
        <v>1966.9</v>
      </c>
      <c r="T32" s="94">
        <v>1985.4</v>
      </c>
      <c r="U32" s="88"/>
      <c r="V32" s="91" t="s">
        <v>1017</v>
      </c>
      <c r="W32" s="91">
        <v>5.6</v>
      </c>
      <c r="X32" s="95">
        <v>-62.2</v>
      </c>
      <c r="Y32" s="95">
        <v>-68.599999999999994</v>
      </c>
      <c r="Z32" s="91">
        <v>128.80000000000001</v>
      </c>
      <c r="AA32" s="95">
        <v>-1.9</v>
      </c>
      <c r="AB32" s="88"/>
      <c r="AC32" s="92" t="s">
        <v>63</v>
      </c>
      <c r="AD32" s="104"/>
      <c r="AE32" s="104"/>
      <c r="AF32" s="104"/>
      <c r="AG32" s="104"/>
      <c r="AH32" s="104"/>
    </row>
    <row r="33" spans="1:34" ht="15" customHeight="1" x14ac:dyDescent="0.2">
      <c r="A33" s="91" t="s">
        <v>1018</v>
      </c>
      <c r="B33" s="94">
        <v>7386.7</v>
      </c>
      <c r="C33" s="94">
        <v>9141.5</v>
      </c>
      <c r="D33" s="94">
        <v>6265.2</v>
      </c>
      <c r="E33" s="94">
        <v>8122.1</v>
      </c>
      <c r="F33" s="94">
        <v>6966.7</v>
      </c>
      <c r="G33" s="88"/>
      <c r="H33" s="91" t="s">
        <v>1019</v>
      </c>
      <c r="I33" s="91"/>
      <c r="J33" s="91"/>
      <c r="K33" s="91"/>
      <c r="L33" s="91"/>
      <c r="M33" s="91">
        <v>0</v>
      </c>
      <c r="N33" s="88"/>
      <c r="O33" s="91" t="s">
        <v>1020</v>
      </c>
      <c r="P33" s="91">
        <v>370.4</v>
      </c>
      <c r="Q33" s="91">
        <v>329.7</v>
      </c>
      <c r="R33" s="91">
        <v>300.60000000000002</v>
      </c>
      <c r="S33" s="91">
        <v>262.5</v>
      </c>
      <c r="T33" s="91">
        <v>214.8</v>
      </c>
      <c r="U33" s="88"/>
      <c r="V33" s="91" t="s">
        <v>1021</v>
      </c>
      <c r="W33" s="91">
        <v>31.3</v>
      </c>
      <c r="X33" s="91">
        <v>225</v>
      </c>
      <c r="Y33" s="95">
        <v>-137.5</v>
      </c>
      <c r="Z33" s="95">
        <v>-26.8</v>
      </c>
      <c r="AA33" s="91">
        <v>129.4</v>
      </c>
      <c r="AB33" s="88"/>
      <c r="AC33" s="91" t="s">
        <v>1022</v>
      </c>
      <c r="AD33" s="99">
        <v>2.1999999999999999E-2</v>
      </c>
      <c r="AE33" s="99">
        <v>0.02</v>
      </c>
      <c r="AF33" s="99">
        <v>2.4E-2</v>
      </c>
      <c r="AG33" s="99">
        <v>2.4E-2</v>
      </c>
      <c r="AH33" s="99">
        <v>2.4E-2</v>
      </c>
    </row>
    <row r="34" spans="1:34" ht="15" customHeight="1" x14ac:dyDescent="0.2">
      <c r="A34" s="91" t="s">
        <v>982</v>
      </c>
      <c r="B34" s="94">
        <v>1870.6</v>
      </c>
      <c r="C34" s="94">
        <v>1868.1</v>
      </c>
      <c r="D34" s="94">
        <v>1751.4</v>
      </c>
      <c r="E34" s="94">
        <v>1617.9</v>
      </c>
      <c r="F34" s="94">
        <v>1482</v>
      </c>
      <c r="G34" s="88"/>
      <c r="H34" s="91" t="s">
        <v>1023</v>
      </c>
      <c r="I34" s="91"/>
      <c r="J34" s="91"/>
      <c r="K34" s="91"/>
      <c r="L34" s="91"/>
      <c r="M34" s="91">
        <v>0</v>
      </c>
      <c r="N34" s="88"/>
      <c r="O34" s="91" t="s">
        <v>1024</v>
      </c>
      <c r="P34" s="95">
        <v>-0.2</v>
      </c>
      <c r="Q34" s="95">
        <v>-0.3</v>
      </c>
      <c r="R34" s="91"/>
      <c r="S34" s="91"/>
      <c r="T34" s="91"/>
      <c r="U34" s="88"/>
      <c r="V34" s="91" t="s">
        <v>1025</v>
      </c>
      <c r="W34" s="91">
        <v>129.30000000000001</v>
      </c>
      <c r="X34" s="91">
        <v>284</v>
      </c>
      <c r="Y34" s="91">
        <v>44.4</v>
      </c>
      <c r="Z34" s="91"/>
      <c r="AA34" s="91"/>
      <c r="AB34" s="88"/>
      <c r="AC34" s="91" t="s">
        <v>1026</v>
      </c>
      <c r="AD34" s="99">
        <v>2.1999999999999999E-2</v>
      </c>
      <c r="AE34" s="99">
        <v>2.1999999999999999E-2</v>
      </c>
      <c r="AF34" s="99">
        <v>2.4E-2</v>
      </c>
      <c r="AG34" s="99">
        <v>2.5000000000000001E-2</v>
      </c>
      <c r="AH34" s="99">
        <v>2.7E-2</v>
      </c>
    </row>
    <row r="35" spans="1:34" ht="15" customHeight="1" x14ac:dyDescent="0.2">
      <c r="A35" s="91" t="s">
        <v>1027</v>
      </c>
      <c r="B35" s="94">
        <v>1860.3</v>
      </c>
      <c r="C35" s="94">
        <v>1933.8</v>
      </c>
      <c r="D35" s="94">
        <v>1613.4</v>
      </c>
      <c r="E35" s="94">
        <v>2242.5</v>
      </c>
      <c r="F35" s="94">
        <v>2581.3000000000002</v>
      </c>
      <c r="G35" s="88"/>
      <c r="H35" s="91" t="s">
        <v>1028</v>
      </c>
      <c r="I35" s="94">
        <v>1064.5</v>
      </c>
      <c r="J35" s="94">
        <v>1201.2</v>
      </c>
      <c r="K35" s="94">
        <v>1297.2</v>
      </c>
      <c r="L35" s="94">
        <v>1270.3</v>
      </c>
      <c r="M35" s="94">
        <v>1202.8</v>
      </c>
      <c r="N35" s="88"/>
      <c r="O35" s="91" t="s">
        <v>1029</v>
      </c>
      <c r="P35" s="93">
        <v>12838</v>
      </c>
      <c r="Q35" s="93">
        <v>13350</v>
      </c>
      <c r="R35" s="93">
        <v>12001</v>
      </c>
      <c r="S35" s="93">
        <v>12414</v>
      </c>
      <c r="T35" s="93">
        <v>12626</v>
      </c>
      <c r="U35" s="88"/>
      <c r="V35" s="91" t="s">
        <v>1030</v>
      </c>
      <c r="W35" s="95">
        <v>-546.70000000000005</v>
      </c>
      <c r="X35" s="95">
        <v>-302.5</v>
      </c>
      <c r="Y35" s="95">
        <v>-43.6</v>
      </c>
      <c r="Z35" s="91">
        <v>173.4</v>
      </c>
      <c r="AA35" s="95">
        <v>-33.4</v>
      </c>
      <c r="AB35" s="88"/>
      <c r="AC35" s="91" t="s">
        <v>1031</v>
      </c>
      <c r="AD35" s="99">
        <v>2.1999999999999999E-2</v>
      </c>
      <c r="AE35" s="99">
        <v>0.02</v>
      </c>
      <c r="AF35" s="99">
        <v>2.4E-2</v>
      </c>
      <c r="AG35" s="99">
        <v>2.4E-2</v>
      </c>
      <c r="AH35" s="99">
        <v>2.4E-2</v>
      </c>
    </row>
    <row r="36" spans="1:34" ht="15" customHeight="1" x14ac:dyDescent="0.2">
      <c r="A36" s="91" t="s">
        <v>1032</v>
      </c>
      <c r="B36" s="100">
        <v>-2125.4</v>
      </c>
      <c r="C36" s="94">
        <v>1260.0999999999999</v>
      </c>
      <c r="D36" s="94">
        <v>2550.6</v>
      </c>
      <c r="E36" s="91">
        <v>32.5</v>
      </c>
      <c r="F36" s="100">
        <v>-1597.8</v>
      </c>
      <c r="G36" s="88"/>
      <c r="H36" s="91" t="s">
        <v>1033</v>
      </c>
      <c r="I36" s="91"/>
      <c r="J36" s="91"/>
      <c r="K36" s="91"/>
      <c r="L36" s="91">
        <v>200.7</v>
      </c>
      <c r="M36" s="91">
        <v>3.8</v>
      </c>
      <c r="N36" s="88"/>
      <c r="O36" s="92" t="s">
        <v>1034</v>
      </c>
      <c r="P36" s="104"/>
      <c r="Q36" s="104"/>
      <c r="R36" s="104"/>
      <c r="S36" s="104"/>
      <c r="T36" s="104"/>
      <c r="U36" s="88"/>
      <c r="V36" s="91" t="s">
        <v>1035</v>
      </c>
      <c r="W36" s="91"/>
      <c r="X36" s="91"/>
      <c r="Y36" s="91"/>
      <c r="Z36" s="95">
        <v>-3.9</v>
      </c>
      <c r="AA36" s="95">
        <v>-87.4</v>
      </c>
      <c r="AB36" s="88"/>
      <c r="AC36" s="91" t="s">
        <v>1036</v>
      </c>
      <c r="AD36" s="99">
        <v>2.1999999999999999E-2</v>
      </c>
      <c r="AE36" s="99">
        <v>2.1999999999999999E-2</v>
      </c>
      <c r="AF36" s="99">
        <v>2.4E-2</v>
      </c>
      <c r="AG36" s="99">
        <v>2.5000000000000001E-2</v>
      </c>
      <c r="AH36" s="99">
        <v>2.7E-2</v>
      </c>
    </row>
    <row r="37" spans="1:34" ht="15" customHeight="1" x14ac:dyDescent="0.2">
      <c r="A37" s="91" t="s">
        <v>1037</v>
      </c>
      <c r="B37" s="94">
        <v>1319.3</v>
      </c>
      <c r="C37" s="94">
        <v>3182.9</v>
      </c>
      <c r="D37" s="91">
        <v>871.5</v>
      </c>
      <c r="E37" s="94">
        <v>2146.5</v>
      </c>
      <c r="F37" s="91">
        <v>969.1</v>
      </c>
      <c r="G37" s="88"/>
      <c r="H37" s="91" t="s">
        <v>1038</v>
      </c>
      <c r="I37" s="93">
        <v>36339</v>
      </c>
      <c r="J37" s="93">
        <v>38273</v>
      </c>
      <c r="K37" s="93">
        <v>38786</v>
      </c>
      <c r="L37" s="93">
        <v>37421</v>
      </c>
      <c r="M37" s="93">
        <v>22843</v>
      </c>
      <c r="N37" s="88"/>
      <c r="O37" s="96" t="s">
        <v>975</v>
      </c>
      <c r="P37" s="97">
        <v>10345</v>
      </c>
      <c r="Q37" s="98">
        <v>9873</v>
      </c>
      <c r="R37" s="98">
        <v>7206.5</v>
      </c>
      <c r="S37" s="98">
        <v>8950</v>
      </c>
      <c r="T37" s="98">
        <v>8632.4</v>
      </c>
      <c r="U37" s="88"/>
      <c r="V37" s="96" t="s">
        <v>1018</v>
      </c>
      <c r="W37" s="98">
        <v>7386.7</v>
      </c>
      <c r="X37" s="98">
        <v>9141.5</v>
      </c>
      <c r="Y37" s="98">
        <v>6265.2</v>
      </c>
      <c r="Z37" s="98">
        <v>8122.1</v>
      </c>
      <c r="AA37" s="98">
        <v>6966.7</v>
      </c>
      <c r="AB37" s="88"/>
      <c r="AC37" s="92" t="s">
        <v>1039</v>
      </c>
      <c r="AD37" s="104"/>
      <c r="AE37" s="104"/>
      <c r="AF37" s="104"/>
      <c r="AG37" s="104"/>
      <c r="AH37" s="104"/>
    </row>
    <row r="38" spans="1:34" ht="15" customHeight="1" x14ac:dyDescent="0.2">
      <c r="A38" s="92" t="s">
        <v>1040</v>
      </c>
      <c r="B38" s="104"/>
      <c r="C38" s="104"/>
      <c r="D38" s="104"/>
      <c r="E38" s="104"/>
      <c r="F38" s="104"/>
      <c r="G38" s="88"/>
      <c r="H38" s="91" t="s">
        <v>1041</v>
      </c>
      <c r="I38" s="93">
        <v>36339</v>
      </c>
      <c r="J38" s="93">
        <v>38273</v>
      </c>
      <c r="K38" s="93">
        <v>38786</v>
      </c>
      <c r="L38" s="93">
        <v>37421</v>
      </c>
      <c r="M38" s="93">
        <v>22843</v>
      </c>
      <c r="N38" s="88"/>
      <c r="O38" s="92" t="s">
        <v>1042</v>
      </c>
      <c r="P38" s="104"/>
      <c r="Q38" s="104"/>
      <c r="R38" s="104"/>
      <c r="S38" s="104"/>
      <c r="T38" s="104"/>
      <c r="U38" s="88"/>
      <c r="V38" s="92" t="s">
        <v>1043</v>
      </c>
      <c r="W38" s="104"/>
      <c r="X38" s="104"/>
      <c r="Y38" s="104"/>
      <c r="Z38" s="104"/>
      <c r="AA38" s="104"/>
      <c r="AB38" s="88"/>
      <c r="AC38" s="91" t="s">
        <v>1044</v>
      </c>
      <c r="AD38" s="91"/>
      <c r="AE38" s="91"/>
      <c r="AF38" s="91"/>
      <c r="AG38" s="91"/>
      <c r="AH38" s="91">
        <v>110.2</v>
      </c>
    </row>
    <row r="39" spans="1:34" ht="15" customHeight="1" x14ac:dyDescent="0.2">
      <c r="A39" s="91" t="s">
        <v>1031</v>
      </c>
      <c r="B39" s="99">
        <v>2.1999999999999999E-2</v>
      </c>
      <c r="C39" s="99">
        <v>0.02</v>
      </c>
      <c r="D39" s="99">
        <v>2.4E-2</v>
      </c>
      <c r="E39" s="99">
        <v>2.4E-2</v>
      </c>
      <c r="F39" s="99">
        <v>2.4E-2</v>
      </c>
      <c r="G39" s="88"/>
      <c r="H39" s="91" t="s">
        <v>1045</v>
      </c>
      <c r="I39" s="93">
        <v>53603</v>
      </c>
      <c r="J39" s="93">
        <v>55469</v>
      </c>
      <c r="K39" s="93">
        <v>55304</v>
      </c>
      <c r="L39" s="93">
        <v>52312</v>
      </c>
      <c r="M39" s="93">
        <v>37194</v>
      </c>
      <c r="N39" s="88"/>
      <c r="O39" s="91" t="s">
        <v>1046</v>
      </c>
      <c r="P39" s="100">
        <v>-1029</v>
      </c>
      <c r="Q39" s="100">
        <v>-1213.8</v>
      </c>
      <c r="R39" s="100">
        <v>-1197.0999999999999</v>
      </c>
      <c r="S39" s="100">
        <v>-1036.9000000000001</v>
      </c>
      <c r="T39" s="95">
        <v>-982.2</v>
      </c>
      <c r="U39" s="88"/>
      <c r="V39" s="91" t="s">
        <v>1027</v>
      </c>
      <c r="W39" s="94">
        <v>1860.3</v>
      </c>
      <c r="X39" s="94">
        <v>1933.8</v>
      </c>
      <c r="Y39" s="94">
        <v>1613.4</v>
      </c>
      <c r="Z39" s="94">
        <v>2242.5</v>
      </c>
      <c r="AA39" s="94">
        <v>2581.3000000000002</v>
      </c>
      <c r="AB39" s="88"/>
      <c r="AC39" s="92" t="s">
        <v>1047</v>
      </c>
      <c r="AD39" s="104"/>
      <c r="AE39" s="104"/>
      <c r="AF39" s="104"/>
      <c r="AG39" s="104"/>
      <c r="AH39" s="104"/>
    </row>
    <row r="40" spans="1:34" ht="15" customHeight="1" x14ac:dyDescent="0.2">
      <c r="A40" s="91" t="s">
        <v>1022</v>
      </c>
      <c r="B40" s="99">
        <v>2.1999999999999999E-2</v>
      </c>
      <c r="C40" s="99">
        <v>0.02</v>
      </c>
      <c r="D40" s="99">
        <v>2.4E-2</v>
      </c>
      <c r="E40" s="99">
        <v>2.4E-2</v>
      </c>
      <c r="F40" s="99">
        <v>2.4E-2</v>
      </c>
      <c r="G40" s="88"/>
      <c r="H40" s="91" t="s">
        <v>1048</v>
      </c>
      <c r="I40" s="93">
        <v>53603</v>
      </c>
      <c r="J40" s="93">
        <v>55469</v>
      </c>
      <c r="K40" s="93">
        <v>55304</v>
      </c>
      <c r="L40" s="93">
        <v>52312</v>
      </c>
      <c r="M40" s="93">
        <v>37194</v>
      </c>
      <c r="N40" s="88"/>
      <c r="O40" s="91" t="s">
        <v>1049</v>
      </c>
      <c r="P40" s="94">
        <v>1163</v>
      </c>
      <c r="Q40" s="94">
        <v>1176.8</v>
      </c>
      <c r="R40" s="94">
        <v>1200.0999999999999</v>
      </c>
      <c r="S40" s="94">
        <v>1084.9000000000001</v>
      </c>
      <c r="T40" s="91">
        <v>977.2</v>
      </c>
      <c r="U40" s="88"/>
      <c r="V40" s="91" t="s">
        <v>1050</v>
      </c>
      <c r="W40" s="94">
        <v>1860.3</v>
      </c>
      <c r="X40" s="94">
        <v>1933.8</v>
      </c>
      <c r="Y40" s="94">
        <v>1613.4</v>
      </c>
      <c r="Z40" s="94">
        <v>2242.5</v>
      </c>
      <c r="AA40" s="94">
        <v>2581.3000000000002</v>
      </c>
      <c r="AB40" s="88"/>
      <c r="AC40" s="91" t="s">
        <v>1051</v>
      </c>
      <c r="AD40" s="91">
        <v>8.43</v>
      </c>
      <c r="AE40" s="91">
        <v>8.68</v>
      </c>
      <c r="AF40" s="91">
        <v>8.3800000000000008</v>
      </c>
      <c r="AG40" s="91">
        <v>7.07</v>
      </c>
      <c r="AH40" s="91">
        <v>6.56</v>
      </c>
    </row>
    <row r="41" spans="1:34" ht="15" customHeight="1" x14ac:dyDescent="0.2">
      <c r="A41" s="91" t="s">
        <v>1052</v>
      </c>
      <c r="B41" s="91">
        <v>8.33</v>
      </c>
      <c r="C41" s="91">
        <v>10.039999999999999</v>
      </c>
      <c r="D41" s="91">
        <v>6.31</v>
      </c>
      <c r="E41" s="91">
        <v>7.99</v>
      </c>
      <c r="F41" s="91">
        <v>7.64</v>
      </c>
      <c r="G41" s="88"/>
      <c r="H41" s="91" t="s">
        <v>1053</v>
      </c>
      <c r="I41" s="93">
        <v>38113</v>
      </c>
      <c r="J41" s="93">
        <v>38437</v>
      </c>
      <c r="K41" s="93">
        <v>37933</v>
      </c>
      <c r="L41" s="93">
        <v>35636</v>
      </c>
      <c r="M41" s="93">
        <v>33762</v>
      </c>
      <c r="N41" s="88"/>
      <c r="O41" s="91" t="s">
        <v>1054</v>
      </c>
      <c r="P41" s="91">
        <v>44</v>
      </c>
      <c r="Q41" s="91">
        <v>9</v>
      </c>
      <c r="R41" s="91">
        <v>18</v>
      </c>
      <c r="S41" s="91">
        <v>37</v>
      </c>
      <c r="T41" s="91">
        <v>4</v>
      </c>
      <c r="U41" s="88"/>
      <c r="V41" s="91" t="s">
        <v>1055</v>
      </c>
      <c r="W41" s="94">
        <v>1899.2</v>
      </c>
      <c r="X41" s="94">
        <v>2040</v>
      </c>
      <c r="Y41" s="94">
        <v>1640.8</v>
      </c>
      <c r="Z41" s="94">
        <v>2393.6999999999998</v>
      </c>
      <c r="AA41" s="94">
        <v>2741.7</v>
      </c>
      <c r="AB41" s="88"/>
      <c r="AC41" s="91" t="s">
        <v>1056</v>
      </c>
      <c r="AD41" s="91">
        <v>7.85</v>
      </c>
      <c r="AE41" s="91">
        <v>7.38</v>
      </c>
      <c r="AF41" s="91">
        <v>6.44</v>
      </c>
      <c r="AG41" s="91">
        <v>5.68</v>
      </c>
      <c r="AH41" s="91">
        <v>4.9400000000000004</v>
      </c>
    </row>
    <row r="42" spans="1:34" ht="15" customHeight="1" x14ac:dyDescent="0.2">
      <c r="A42" s="91" t="s">
        <v>1057</v>
      </c>
      <c r="B42" s="91">
        <v>741.3</v>
      </c>
      <c r="C42" s="91">
        <v>751.8</v>
      </c>
      <c r="D42" s="91">
        <v>750.1</v>
      </c>
      <c r="E42" s="91">
        <v>764.9</v>
      </c>
      <c r="F42" s="91">
        <v>785.6</v>
      </c>
      <c r="G42" s="88"/>
      <c r="H42" s="91" t="s">
        <v>1058</v>
      </c>
      <c r="I42" s="94">
        <v>6686.3</v>
      </c>
      <c r="J42" s="94">
        <v>6487.6</v>
      </c>
      <c r="K42" s="94">
        <v>6349.1</v>
      </c>
      <c r="L42" s="94">
        <v>6026.4</v>
      </c>
      <c r="M42" s="94">
        <v>5521.4</v>
      </c>
      <c r="N42" s="88"/>
      <c r="O42" s="91" t="s">
        <v>1059</v>
      </c>
      <c r="P42" s="94">
        <v>1207</v>
      </c>
      <c r="Q42" s="94">
        <v>1185.8</v>
      </c>
      <c r="R42" s="94">
        <v>1218.0999999999999</v>
      </c>
      <c r="S42" s="94">
        <v>1121.9000000000001</v>
      </c>
      <c r="T42" s="91">
        <v>981.2</v>
      </c>
      <c r="U42" s="88"/>
      <c r="V42" s="91" t="s">
        <v>1060</v>
      </c>
      <c r="W42" s="91">
        <v>38.9</v>
      </c>
      <c r="X42" s="91">
        <v>106.2</v>
      </c>
      <c r="Y42" s="91">
        <v>27.4</v>
      </c>
      <c r="Z42" s="91">
        <v>151.19999999999999</v>
      </c>
      <c r="AA42" s="91">
        <v>160.4</v>
      </c>
      <c r="AB42" s="88"/>
      <c r="AC42" s="92" t="s">
        <v>1061</v>
      </c>
      <c r="AD42" s="104"/>
      <c r="AE42" s="104"/>
      <c r="AF42" s="104"/>
      <c r="AG42" s="104"/>
      <c r="AH42" s="104"/>
    </row>
    <row r="43" spans="1:34" ht="15" customHeight="1" x14ac:dyDescent="0.2">
      <c r="A43" s="92" t="s">
        <v>1062</v>
      </c>
      <c r="B43" s="104"/>
      <c r="C43" s="104"/>
      <c r="D43" s="104"/>
      <c r="E43" s="104"/>
      <c r="F43" s="104"/>
      <c r="G43" s="88"/>
      <c r="H43" s="91" t="s">
        <v>1063</v>
      </c>
      <c r="I43" s="93">
        <v>31426</v>
      </c>
      <c r="J43" s="93">
        <v>31949</v>
      </c>
      <c r="K43" s="93">
        <v>31583</v>
      </c>
      <c r="L43" s="93">
        <v>29610</v>
      </c>
      <c r="M43" s="93">
        <v>28241</v>
      </c>
      <c r="N43" s="88"/>
      <c r="O43" s="91" t="s">
        <v>1064</v>
      </c>
      <c r="P43" s="94">
        <v>1216.5</v>
      </c>
      <c r="Q43" s="94">
        <v>1192.5999999999999</v>
      </c>
      <c r="R43" s="94">
        <v>1224.0999999999999</v>
      </c>
      <c r="S43" s="94">
        <v>1129.3</v>
      </c>
      <c r="T43" s="91">
        <v>986.8</v>
      </c>
      <c r="U43" s="88"/>
      <c r="V43" s="91" t="s">
        <v>1065</v>
      </c>
      <c r="W43" s="94">
        <v>1899.2</v>
      </c>
      <c r="X43" s="94">
        <v>2040</v>
      </c>
      <c r="Y43" s="94">
        <v>1640.8</v>
      </c>
      <c r="Z43" s="94">
        <v>2393.6999999999998</v>
      </c>
      <c r="AA43" s="94">
        <v>2741.7</v>
      </c>
      <c r="AB43" s="88"/>
      <c r="AC43" s="91" t="s">
        <v>1066</v>
      </c>
      <c r="AD43" s="91">
        <v>35.6</v>
      </c>
      <c r="AE43" s="91">
        <v>28.38</v>
      </c>
      <c r="AF43" s="91">
        <v>34.81</v>
      </c>
      <c r="AG43" s="91">
        <v>26.39</v>
      </c>
      <c r="AH43" s="91">
        <v>33.020000000000003</v>
      </c>
    </row>
    <row r="44" spans="1:34" ht="15" customHeight="1" x14ac:dyDescent="0.2">
      <c r="A44" s="91" t="s">
        <v>1067</v>
      </c>
      <c r="B44" s="94">
        <v>7485.3</v>
      </c>
      <c r="C44" s="91"/>
      <c r="D44" s="91"/>
      <c r="E44" s="91"/>
      <c r="F44" s="91"/>
      <c r="G44" s="88"/>
      <c r="H44" s="91" t="s">
        <v>1068</v>
      </c>
      <c r="I44" s="94">
        <v>2498.6</v>
      </c>
      <c r="J44" s="94">
        <v>3032</v>
      </c>
      <c r="K44" s="94">
        <v>3119</v>
      </c>
      <c r="L44" s="94">
        <v>2994.5</v>
      </c>
      <c r="M44" s="94">
        <v>2942.6</v>
      </c>
      <c r="N44" s="88"/>
      <c r="O44" s="91" t="s">
        <v>1069</v>
      </c>
      <c r="P44" s="91">
        <v>9.5</v>
      </c>
      <c r="Q44" s="91">
        <v>6.8</v>
      </c>
      <c r="R44" s="91">
        <v>6</v>
      </c>
      <c r="S44" s="91">
        <v>7.4</v>
      </c>
      <c r="T44" s="91">
        <v>5.6</v>
      </c>
      <c r="U44" s="88"/>
      <c r="V44" s="91" t="s">
        <v>1070</v>
      </c>
      <c r="W44" s="95">
        <v>-361.1</v>
      </c>
      <c r="X44" s="95">
        <v>-178</v>
      </c>
      <c r="Y44" s="91">
        <v>10.199999999999999</v>
      </c>
      <c r="Z44" s="95">
        <v>-200.1</v>
      </c>
      <c r="AA44" s="91">
        <v>429.1</v>
      </c>
      <c r="AB44" s="88"/>
      <c r="AC44" s="91" t="s">
        <v>1071</v>
      </c>
      <c r="AD44" s="91">
        <v>31.25</v>
      </c>
      <c r="AE44" s="91">
        <v>31.2</v>
      </c>
      <c r="AF44" s="91">
        <v>31.02</v>
      </c>
      <c r="AG44" s="91">
        <v>28.81</v>
      </c>
      <c r="AH44" s="91">
        <v>28.42</v>
      </c>
    </row>
    <row r="45" spans="1:34" ht="15" customHeight="1" x14ac:dyDescent="0.2">
      <c r="A45" s="91" t="s">
        <v>1072</v>
      </c>
      <c r="B45" s="91">
        <v>10.1</v>
      </c>
      <c r="C45" s="91">
        <v>9.2799999999999994</v>
      </c>
      <c r="D45" s="91"/>
      <c r="E45" s="91"/>
      <c r="F45" s="91"/>
      <c r="G45" s="88"/>
      <c r="H45" s="91" t="s">
        <v>1073</v>
      </c>
      <c r="I45" s="93">
        <v>12566</v>
      </c>
      <c r="J45" s="93">
        <v>13552</v>
      </c>
      <c r="K45" s="93">
        <v>13828</v>
      </c>
      <c r="L45" s="93">
        <v>13261</v>
      </c>
      <c r="M45" s="91"/>
      <c r="N45" s="88"/>
      <c r="O45" s="91" t="s">
        <v>1074</v>
      </c>
      <c r="P45" s="91">
        <v>134</v>
      </c>
      <c r="Q45" s="95">
        <v>-37</v>
      </c>
      <c r="R45" s="91">
        <v>3</v>
      </c>
      <c r="S45" s="91">
        <v>48</v>
      </c>
      <c r="T45" s="95">
        <v>-5</v>
      </c>
      <c r="U45" s="88"/>
      <c r="V45" s="91" t="s">
        <v>1075</v>
      </c>
      <c r="W45" s="91">
        <v>807</v>
      </c>
      <c r="X45" s="91">
        <v>374.2</v>
      </c>
      <c r="Y45" s="91">
        <v>66.099999999999994</v>
      </c>
      <c r="Z45" s="91">
        <v>540.9</v>
      </c>
      <c r="AA45" s="91">
        <v>101.7</v>
      </c>
      <c r="AB45" s="88"/>
      <c r="AC45" s="92" t="s">
        <v>1076</v>
      </c>
      <c r="AD45" s="104"/>
      <c r="AE45" s="104"/>
      <c r="AF45" s="104"/>
      <c r="AG45" s="104"/>
      <c r="AH45" s="104"/>
    </row>
    <row r="46" spans="1:34" ht="15" customHeight="1" x14ac:dyDescent="0.2">
      <c r="A46" s="91" t="s">
        <v>1077</v>
      </c>
      <c r="B46" s="99">
        <v>0.44800000000000001</v>
      </c>
      <c r="C46" s="99">
        <v>0.434</v>
      </c>
      <c r="D46" s="91"/>
      <c r="E46" s="91"/>
      <c r="F46" s="91"/>
      <c r="G46" s="88"/>
      <c r="H46" s="91" t="s">
        <v>1078</v>
      </c>
      <c r="I46" s="93">
        <v>12566</v>
      </c>
      <c r="J46" s="93">
        <v>13552</v>
      </c>
      <c r="K46" s="93">
        <v>13828</v>
      </c>
      <c r="L46" s="93">
        <v>13261</v>
      </c>
      <c r="M46" s="91"/>
      <c r="N46" s="88"/>
      <c r="O46" s="91" t="s">
        <v>1079</v>
      </c>
      <c r="P46" s="91">
        <v>134</v>
      </c>
      <c r="Q46" s="95">
        <v>-37</v>
      </c>
      <c r="R46" s="91">
        <v>3</v>
      </c>
      <c r="S46" s="91">
        <v>48</v>
      </c>
      <c r="T46" s="95">
        <v>-5</v>
      </c>
      <c r="U46" s="88"/>
      <c r="V46" s="91" t="s">
        <v>1080</v>
      </c>
      <c r="W46" s="91">
        <v>445.9</v>
      </c>
      <c r="X46" s="91">
        <v>196.2</v>
      </c>
      <c r="Y46" s="91">
        <v>76.3</v>
      </c>
      <c r="Z46" s="91">
        <v>340.8</v>
      </c>
      <c r="AA46" s="91">
        <v>530.79999999999995</v>
      </c>
      <c r="AB46" s="88"/>
      <c r="AC46" s="91" t="s">
        <v>1081</v>
      </c>
      <c r="AD46" s="91">
        <v>24.27</v>
      </c>
      <c r="AE46" s="91">
        <v>21.41</v>
      </c>
      <c r="AF46" s="91">
        <v>24.83</v>
      </c>
      <c r="AG46" s="91">
        <v>19.559999999999999</v>
      </c>
      <c r="AH46" s="91">
        <v>18.649999999999999</v>
      </c>
    </row>
    <row r="47" spans="1:34" ht="15" customHeight="1" x14ac:dyDescent="0.2">
      <c r="A47" s="91" t="s">
        <v>1082</v>
      </c>
      <c r="B47" s="94">
        <v>5500</v>
      </c>
      <c r="C47" s="94">
        <v>7100</v>
      </c>
      <c r="D47" s="94">
        <v>4624.3999999999996</v>
      </c>
      <c r="E47" s="91"/>
      <c r="F47" s="91"/>
      <c r="G47" s="88"/>
      <c r="H47" s="91" t="s">
        <v>1083</v>
      </c>
      <c r="I47" s="91">
        <v>426.5</v>
      </c>
      <c r="J47" s="91">
        <v>447.7</v>
      </c>
      <c r="K47" s="91">
        <v>425</v>
      </c>
      <c r="L47" s="91">
        <v>420.4</v>
      </c>
      <c r="M47" s="91">
        <v>488.6</v>
      </c>
      <c r="N47" s="88"/>
      <c r="O47" s="91" t="s">
        <v>1084</v>
      </c>
      <c r="P47" s="95">
        <v>-136.80000000000001</v>
      </c>
      <c r="Q47" s="95">
        <v>-75</v>
      </c>
      <c r="R47" s="95">
        <v>-290.7</v>
      </c>
      <c r="S47" s="95">
        <v>-87.2</v>
      </c>
      <c r="T47" s="95">
        <v>-33.700000000000003</v>
      </c>
      <c r="U47" s="88"/>
      <c r="V47" s="91" t="s">
        <v>1085</v>
      </c>
      <c r="W47" s="95">
        <v>-456.7</v>
      </c>
      <c r="X47" s="95">
        <v>-53.9</v>
      </c>
      <c r="Y47" s="91">
        <v>57.4</v>
      </c>
      <c r="Z47" s="95">
        <v>-628.5</v>
      </c>
      <c r="AA47" s="95">
        <v>-302.89999999999998</v>
      </c>
      <c r="AB47" s="88"/>
      <c r="AC47" s="91" t="s">
        <v>1086</v>
      </c>
      <c r="AD47" s="91">
        <v>21.71</v>
      </c>
      <c r="AE47" s="91">
        <v>20.73</v>
      </c>
      <c r="AF47" s="91">
        <v>19.920000000000002</v>
      </c>
      <c r="AG47" s="91">
        <v>18.670000000000002</v>
      </c>
      <c r="AH47" s="91">
        <v>17.72</v>
      </c>
    </row>
    <row r="48" spans="1:34" ht="15" customHeight="1" x14ac:dyDescent="0.2">
      <c r="A48" s="92" t="s">
        <v>1087</v>
      </c>
      <c r="B48" s="104"/>
      <c r="C48" s="104"/>
      <c r="D48" s="104"/>
      <c r="E48" s="104"/>
      <c r="F48" s="104"/>
      <c r="G48" s="88"/>
      <c r="H48" s="91" t="s">
        <v>1088</v>
      </c>
      <c r="I48" s="93">
        <v>17264</v>
      </c>
      <c r="J48" s="93">
        <v>17196</v>
      </c>
      <c r="K48" s="93">
        <v>16518</v>
      </c>
      <c r="L48" s="93">
        <v>14891</v>
      </c>
      <c r="M48" s="93">
        <v>14351</v>
      </c>
      <c r="N48" s="88"/>
      <c r="O48" s="91" t="s">
        <v>1089</v>
      </c>
      <c r="P48" s="91">
        <v>113.2</v>
      </c>
      <c r="Q48" s="91">
        <v>177</v>
      </c>
      <c r="R48" s="91">
        <v>117.4</v>
      </c>
      <c r="S48" s="91">
        <v>153.80000000000001</v>
      </c>
      <c r="T48" s="91">
        <v>151.5</v>
      </c>
      <c r="U48" s="88"/>
      <c r="V48" s="96" t="s">
        <v>1090</v>
      </c>
      <c r="W48" s="101">
        <v>-2678.1</v>
      </c>
      <c r="X48" s="101">
        <v>-2165.6999999999998</v>
      </c>
      <c r="Y48" s="101">
        <v>-1545.8</v>
      </c>
      <c r="Z48" s="101">
        <v>-3071.1</v>
      </c>
      <c r="AA48" s="101">
        <v>-2455.1</v>
      </c>
      <c r="AB48" s="88"/>
      <c r="AC48" s="92" t="s">
        <v>1091</v>
      </c>
      <c r="AD48" s="104"/>
      <c r="AE48" s="104"/>
      <c r="AF48" s="104"/>
      <c r="AG48" s="104"/>
      <c r="AH48" s="104"/>
    </row>
    <row r="49" spans="1:34" ht="15" customHeight="1" x14ac:dyDescent="0.2">
      <c r="A49" s="91" t="s">
        <v>1092</v>
      </c>
      <c r="B49" s="99">
        <v>0.56999999999999995</v>
      </c>
      <c r="C49" s="99">
        <v>0.54200000000000004</v>
      </c>
      <c r="D49" s="99">
        <v>0.50800000000000001</v>
      </c>
      <c r="E49" s="99">
        <v>0.52300000000000002</v>
      </c>
      <c r="F49" s="99">
        <v>0.51</v>
      </c>
      <c r="G49" s="88"/>
      <c r="H49" s="91" t="s">
        <v>1093</v>
      </c>
      <c r="I49" s="93">
        <v>17264</v>
      </c>
      <c r="J49" s="93">
        <v>17196</v>
      </c>
      <c r="K49" s="93">
        <v>16518</v>
      </c>
      <c r="L49" s="93">
        <v>14891</v>
      </c>
      <c r="M49" s="93">
        <v>14351</v>
      </c>
      <c r="N49" s="88"/>
      <c r="O49" s="91" t="s">
        <v>1094</v>
      </c>
      <c r="P49" s="91">
        <v>20.399999999999999</v>
      </c>
      <c r="Q49" s="95">
        <v>-14.3</v>
      </c>
      <c r="R49" s="91">
        <v>13.8</v>
      </c>
      <c r="S49" s="95">
        <v>-14.8</v>
      </c>
      <c r="T49" s="95">
        <v>-24.3</v>
      </c>
      <c r="U49" s="88"/>
      <c r="V49" s="92" t="s">
        <v>1095</v>
      </c>
      <c r="W49" s="104"/>
      <c r="X49" s="104"/>
      <c r="Y49" s="104"/>
      <c r="Z49" s="104"/>
      <c r="AA49" s="104"/>
      <c r="AB49" s="88"/>
      <c r="AC49" s="91" t="s">
        <v>1096</v>
      </c>
      <c r="AD49" s="91">
        <v>31.62</v>
      </c>
      <c r="AE49" s="91">
        <v>26.71</v>
      </c>
      <c r="AF49" s="91">
        <v>34.03</v>
      </c>
      <c r="AG49" s="91">
        <v>24.74</v>
      </c>
      <c r="AH49" s="91">
        <v>23.25</v>
      </c>
    </row>
    <row r="50" spans="1:34" ht="15" customHeight="1" x14ac:dyDescent="0.2">
      <c r="A50" s="91" t="s">
        <v>1097</v>
      </c>
      <c r="B50" s="99">
        <v>0.52700000000000002</v>
      </c>
      <c r="C50" s="99">
        <v>0.50600000000000001</v>
      </c>
      <c r="D50" s="99">
        <v>0.46600000000000003</v>
      </c>
      <c r="E50" s="99">
        <v>0.495</v>
      </c>
      <c r="F50" s="99">
        <v>0.47599999999999998</v>
      </c>
      <c r="G50" s="88"/>
      <c r="H50" s="91" t="s">
        <v>1098</v>
      </c>
      <c r="I50" s="94">
        <v>3842.9</v>
      </c>
      <c r="J50" s="94">
        <v>3654.5</v>
      </c>
      <c r="K50" s="94">
        <v>2836.2</v>
      </c>
      <c r="L50" s="94">
        <v>2383.3000000000002</v>
      </c>
      <c r="M50" s="94">
        <v>2377.1999999999998</v>
      </c>
      <c r="N50" s="88"/>
      <c r="O50" s="91" t="s">
        <v>1099</v>
      </c>
      <c r="P50" s="94">
        <v>9312.6</v>
      </c>
      <c r="Q50" s="94">
        <v>8746.9</v>
      </c>
      <c r="R50" s="94">
        <v>5849.9</v>
      </c>
      <c r="S50" s="94">
        <v>7964.9</v>
      </c>
      <c r="T50" s="94">
        <v>7743.7</v>
      </c>
      <c r="U50" s="88"/>
      <c r="V50" s="91" t="s">
        <v>1100</v>
      </c>
      <c r="W50" s="94">
        <v>4168.2</v>
      </c>
      <c r="X50" s="94">
        <v>3918.6</v>
      </c>
      <c r="Y50" s="94">
        <v>3752.9</v>
      </c>
      <c r="Z50" s="94">
        <v>3581.9</v>
      </c>
      <c r="AA50" s="94">
        <v>3255.9</v>
      </c>
      <c r="AB50" s="88"/>
      <c r="AC50" s="91" t="s">
        <v>1101</v>
      </c>
      <c r="AD50" s="91">
        <v>27.83</v>
      </c>
      <c r="AE50" s="91">
        <v>26.28</v>
      </c>
      <c r="AF50" s="91">
        <v>25.54</v>
      </c>
      <c r="AG50" s="91">
        <v>23.79</v>
      </c>
      <c r="AH50" s="91">
        <v>22.83</v>
      </c>
    </row>
    <row r="51" spans="1:34" ht="15" customHeight="1" x14ac:dyDescent="0.2">
      <c r="A51" s="91" t="s">
        <v>1102</v>
      </c>
      <c r="B51" s="99">
        <v>0.44600000000000001</v>
      </c>
      <c r="C51" s="99">
        <v>0.42499999999999999</v>
      </c>
      <c r="D51" s="99">
        <v>0.375</v>
      </c>
      <c r="E51" s="99">
        <v>0.41899999999999998</v>
      </c>
      <c r="F51" s="99">
        <v>0.40600000000000003</v>
      </c>
      <c r="G51" s="88"/>
      <c r="H51" s="91" t="s">
        <v>1103</v>
      </c>
      <c r="I51" s="94">
        <v>2477</v>
      </c>
      <c r="J51" s="94">
        <v>2357</v>
      </c>
      <c r="K51" s="91"/>
      <c r="L51" s="91"/>
      <c r="M51" s="91"/>
      <c r="N51" s="88"/>
      <c r="O51" s="92" t="s">
        <v>1104</v>
      </c>
      <c r="P51" s="104"/>
      <c r="Q51" s="104"/>
      <c r="R51" s="104"/>
      <c r="S51" s="104"/>
      <c r="T51" s="104"/>
      <c r="U51" s="88"/>
      <c r="V51" s="91" t="s">
        <v>1105</v>
      </c>
      <c r="W51" s="94">
        <v>4168.2</v>
      </c>
      <c r="X51" s="94">
        <v>3918.6</v>
      </c>
      <c r="Y51" s="94">
        <v>3752.9</v>
      </c>
      <c r="Z51" s="94">
        <v>3581.9</v>
      </c>
      <c r="AA51" s="94">
        <v>3255.9</v>
      </c>
      <c r="AB51" s="88"/>
      <c r="AC51" s="92" t="s">
        <v>1106</v>
      </c>
      <c r="AD51" s="104"/>
      <c r="AE51" s="104"/>
      <c r="AF51" s="104"/>
      <c r="AG51" s="104"/>
      <c r="AH51" s="104"/>
    </row>
    <row r="52" spans="1:34" ht="15" customHeight="1" x14ac:dyDescent="0.2">
      <c r="A52" s="91" t="s">
        <v>1107</v>
      </c>
      <c r="B52" s="99">
        <v>0.33800000000000002</v>
      </c>
      <c r="C52" s="99">
        <v>0.39300000000000002</v>
      </c>
      <c r="D52" s="99">
        <v>0.32</v>
      </c>
      <c r="E52" s="99">
        <v>0.375</v>
      </c>
      <c r="F52" s="99">
        <v>0.36799999999999999</v>
      </c>
      <c r="G52" s="88"/>
      <c r="H52" s="91" t="s">
        <v>1108</v>
      </c>
      <c r="I52" s="94">
        <v>1365.9</v>
      </c>
      <c r="J52" s="94">
        <v>1297.5</v>
      </c>
      <c r="K52" s="94">
        <v>2836.2</v>
      </c>
      <c r="L52" s="94">
        <v>2383.3000000000002</v>
      </c>
      <c r="M52" s="94">
        <v>2377.1999999999998</v>
      </c>
      <c r="N52" s="88"/>
      <c r="O52" s="91" t="s">
        <v>1109</v>
      </c>
      <c r="P52" s="100">
        <v>-1487.2</v>
      </c>
      <c r="Q52" s="91">
        <v>381</v>
      </c>
      <c r="R52" s="91">
        <v>290.8</v>
      </c>
      <c r="S52" s="91">
        <v>53.2</v>
      </c>
      <c r="T52" s="91">
        <v>72.400000000000006</v>
      </c>
      <c r="U52" s="88"/>
      <c r="V52" s="91" t="s">
        <v>1110</v>
      </c>
      <c r="W52" s="100">
        <v>-3647.8</v>
      </c>
      <c r="X52" s="95">
        <v>-559.79999999999995</v>
      </c>
      <c r="Y52" s="95">
        <v>-612.29999999999995</v>
      </c>
      <c r="Z52" s="100">
        <v>-4625.7</v>
      </c>
      <c r="AA52" s="100">
        <v>-4804.5</v>
      </c>
      <c r="AB52" s="88"/>
      <c r="AC52" s="91" t="s">
        <v>1111</v>
      </c>
      <c r="AD52" s="91">
        <v>25.49</v>
      </c>
      <c r="AE52" s="91">
        <v>28.13</v>
      </c>
      <c r="AF52" s="91">
        <v>36.25</v>
      </c>
      <c r="AG52" s="91">
        <v>24.96</v>
      </c>
      <c r="AH52" s="91">
        <v>23.54</v>
      </c>
    </row>
    <row r="53" spans="1:34" ht="15" customHeight="1" x14ac:dyDescent="0.2">
      <c r="A53" s="91" t="s">
        <v>1112</v>
      </c>
      <c r="B53" s="99">
        <v>0.21099999999999999</v>
      </c>
      <c r="C53" s="99">
        <v>0.17299999999999999</v>
      </c>
      <c r="D53" s="99">
        <v>0.23</v>
      </c>
      <c r="E53" s="99">
        <v>0.23799999999999999</v>
      </c>
      <c r="F53" s="99">
        <v>0.23200000000000001</v>
      </c>
      <c r="G53" s="88"/>
      <c r="H53" s="91" t="s">
        <v>1113</v>
      </c>
      <c r="I53" s="94">
        <v>3764.7</v>
      </c>
      <c r="J53" s="94">
        <v>3577.5</v>
      </c>
      <c r="K53" s="94">
        <v>3464.3</v>
      </c>
      <c r="L53" s="94">
        <v>2677.4</v>
      </c>
      <c r="M53" s="94">
        <v>2331.5</v>
      </c>
      <c r="N53" s="88"/>
      <c r="O53" s="91" t="s">
        <v>1114</v>
      </c>
      <c r="P53" s="95">
        <v>-950.2</v>
      </c>
      <c r="Q53" s="91">
        <v>96</v>
      </c>
      <c r="R53" s="91">
        <v>23.3</v>
      </c>
      <c r="S53" s="91">
        <v>127.5</v>
      </c>
      <c r="T53" s="91">
        <v>304.10000000000002</v>
      </c>
      <c r="U53" s="88"/>
      <c r="V53" s="91" t="s">
        <v>1115</v>
      </c>
      <c r="W53" s="100">
        <v>-3896</v>
      </c>
      <c r="X53" s="95">
        <v>-845.5</v>
      </c>
      <c r="Y53" s="95">
        <v>-907.8</v>
      </c>
      <c r="Z53" s="100">
        <v>-4976.2</v>
      </c>
      <c r="AA53" s="100">
        <v>-5207.7</v>
      </c>
      <c r="AB53" s="88"/>
      <c r="AC53" s="91" t="s">
        <v>1116</v>
      </c>
      <c r="AD53" s="91"/>
      <c r="AE53" s="91"/>
      <c r="AF53" s="91"/>
      <c r="AG53" s="91"/>
      <c r="AH53" s="91">
        <v>110.2</v>
      </c>
    </row>
    <row r="54" spans="1:34" ht="15" customHeight="1" x14ac:dyDescent="0.2">
      <c r="A54" s="91" t="s">
        <v>1117</v>
      </c>
      <c r="B54" s="99">
        <v>0.26700000000000002</v>
      </c>
      <c r="C54" s="99">
        <v>0.32500000000000001</v>
      </c>
      <c r="D54" s="99">
        <v>0.246</v>
      </c>
      <c r="E54" s="99">
        <v>0.28599999999999998</v>
      </c>
      <c r="F54" s="99">
        <v>0.28199999999999997</v>
      </c>
      <c r="G54" s="88"/>
      <c r="H54" s="91" t="s">
        <v>1118</v>
      </c>
      <c r="I54" s="94">
        <v>2900.4</v>
      </c>
      <c r="J54" s="94">
        <v>2782.5</v>
      </c>
      <c r="K54" s="94">
        <v>2773.1</v>
      </c>
      <c r="L54" s="94">
        <v>2677.4</v>
      </c>
      <c r="M54" s="94">
        <v>2331.5</v>
      </c>
      <c r="N54" s="88"/>
      <c r="O54" s="91" t="s">
        <v>1119</v>
      </c>
      <c r="P54" s="95">
        <v>-537</v>
      </c>
      <c r="Q54" s="91">
        <v>285</v>
      </c>
      <c r="R54" s="91">
        <v>267.5</v>
      </c>
      <c r="S54" s="95">
        <v>-74.3</v>
      </c>
      <c r="T54" s="95">
        <v>-231.7</v>
      </c>
      <c r="U54" s="88"/>
      <c r="V54" s="91" t="s">
        <v>1120</v>
      </c>
      <c r="W54" s="100">
        <v>-3896</v>
      </c>
      <c r="X54" s="95">
        <v>-845.5</v>
      </c>
      <c r="Y54" s="95">
        <v>-907.8</v>
      </c>
      <c r="Z54" s="100">
        <v>-4976.2</v>
      </c>
      <c r="AA54" s="100">
        <v>-5207.7</v>
      </c>
      <c r="AB54" s="88"/>
      <c r="AC54" s="92" t="s">
        <v>1121</v>
      </c>
      <c r="AD54" s="104"/>
      <c r="AE54" s="104"/>
      <c r="AF54" s="104"/>
      <c r="AG54" s="104"/>
      <c r="AH54" s="104"/>
    </row>
    <row r="55" spans="1:34" ht="15" customHeight="1" x14ac:dyDescent="0.2">
      <c r="A55" s="91" t="s">
        <v>1122</v>
      </c>
      <c r="B55" s="94">
        <v>5487.5</v>
      </c>
      <c r="C55" s="94">
        <v>7101.5</v>
      </c>
      <c r="D55" s="94">
        <v>4624.3999999999996</v>
      </c>
      <c r="E55" s="94">
        <v>5728.4</v>
      </c>
      <c r="F55" s="94">
        <v>4225</v>
      </c>
      <c r="G55" s="88"/>
      <c r="H55" s="91" t="s">
        <v>1123</v>
      </c>
      <c r="I55" s="91">
        <v>864.3</v>
      </c>
      <c r="J55" s="91">
        <v>795</v>
      </c>
      <c r="K55" s="91">
        <v>691.2</v>
      </c>
      <c r="L55" s="91"/>
      <c r="M55" s="91"/>
      <c r="N55" s="88"/>
      <c r="O55" s="92" t="s">
        <v>1124</v>
      </c>
      <c r="P55" s="104"/>
      <c r="Q55" s="104"/>
      <c r="R55" s="104"/>
      <c r="S55" s="104"/>
      <c r="T55" s="104"/>
      <c r="U55" s="88"/>
      <c r="V55" s="91" t="s">
        <v>1125</v>
      </c>
      <c r="W55" s="94">
        <v>3896</v>
      </c>
      <c r="X55" s="91">
        <v>845.5</v>
      </c>
      <c r="Y55" s="91">
        <v>907.8</v>
      </c>
      <c r="Z55" s="94">
        <v>4976.2</v>
      </c>
      <c r="AA55" s="94">
        <v>5207.7</v>
      </c>
      <c r="AB55" s="88"/>
      <c r="AC55" s="91" t="s">
        <v>1126</v>
      </c>
      <c r="AD55" s="95">
        <v>-1.86</v>
      </c>
      <c r="AE55" s="91">
        <v>0.45</v>
      </c>
      <c r="AF55" s="95">
        <v>-1.62</v>
      </c>
      <c r="AG55" s="91">
        <v>5.39</v>
      </c>
      <c r="AH55" s="91">
        <v>4.09</v>
      </c>
    </row>
    <row r="56" spans="1:34" ht="15" customHeight="1" x14ac:dyDescent="0.2">
      <c r="A56" s="91" t="s">
        <v>1127</v>
      </c>
      <c r="B56" s="99">
        <v>0.11899999999999999</v>
      </c>
      <c r="C56" s="99">
        <v>0.14199999999999999</v>
      </c>
      <c r="D56" s="99">
        <v>9.5000000000000001E-2</v>
      </c>
      <c r="E56" s="99">
        <v>0.152</v>
      </c>
      <c r="F56" s="99">
        <v>0.18</v>
      </c>
      <c r="G56" s="88"/>
      <c r="H56" s="91" t="s">
        <v>1128</v>
      </c>
      <c r="I56" s="91">
        <v>864.3</v>
      </c>
      <c r="J56" s="91">
        <v>795</v>
      </c>
      <c r="K56" s="91">
        <v>691.2</v>
      </c>
      <c r="L56" s="91"/>
      <c r="M56" s="91"/>
      <c r="N56" s="88"/>
      <c r="O56" s="96" t="s">
        <v>1129</v>
      </c>
      <c r="P56" s="98">
        <v>7825.4</v>
      </c>
      <c r="Q56" s="98">
        <v>9127.9</v>
      </c>
      <c r="R56" s="98">
        <v>6140.7</v>
      </c>
      <c r="S56" s="98">
        <v>8018.1</v>
      </c>
      <c r="T56" s="98">
        <v>7816.1</v>
      </c>
      <c r="U56" s="88"/>
      <c r="V56" s="91" t="s">
        <v>1130</v>
      </c>
      <c r="W56" s="91">
        <v>248.2</v>
      </c>
      <c r="X56" s="91">
        <v>285.7</v>
      </c>
      <c r="Y56" s="91">
        <v>295.5</v>
      </c>
      <c r="Z56" s="91">
        <v>350.5</v>
      </c>
      <c r="AA56" s="91">
        <v>403.2</v>
      </c>
      <c r="AB56" s="88"/>
      <c r="AC56" s="91" t="s">
        <v>1131</v>
      </c>
      <c r="AD56" s="91">
        <v>9.61</v>
      </c>
      <c r="AE56" s="91">
        <v>2.02</v>
      </c>
      <c r="AF56" s="91">
        <v>4.53</v>
      </c>
      <c r="AG56" s="91">
        <v>2.2400000000000002</v>
      </c>
      <c r="AH56" s="91">
        <v>3.47</v>
      </c>
    </row>
    <row r="57" spans="1:34" ht="15" customHeight="1" x14ac:dyDescent="0.2">
      <c r="A57" s="91" t="s">
        <v>1132</v>
      </c>
      <c r="B57" s="99">
        <v>0.23400000000000001</v>
      </c>
      <c r="C57" s="99">
        <v>0.28100000000000003</v>
      </c>
      <c r="D57" s="99">
        <v>0.20399999999999999</v>
      </c>
      <c r="E57" s="99">
        <v>0.27100000000000002</v>
      </c>
      <c r="F57" s="99">
        <v>0.26100000000000001</v>
      </c>
      <c r="G57" s="88"/>
      <c r="H57" s="96" t="s">
        <v>1133</v>
      </c>
      <c r="I57" s="97">
        <v>45011</v>
      </c>
      <c r="J57" s="97">
        <v>46706</v>
      </c>
      <c r="K57" s="97">
        <v>46384</v>
      </c>
      <c r="L57" s="97">
        <v>43953</v>
      </c>
      <c r="M57" s="97">
        <v>28758</v>
      </c>
      <c r="N57" s="88"/>
      <c r="O57" s="92" t="s">
        <v>1134</v>
      </c>
      <c r="P57" s="104"/>
      <c r="Q57" s="104"/>
      <c r="R57" s="104"/>
      <c r="S57" s="104"/>
      <c r="T57" s="104"/>
      <c r="U57" s="88"/>
      <c r="V57" s="91" t="s">
        <v>1135</v>
      </c>
      <c r="W57" s="94">
        <v>1197.5999999999999</v>
      </c>
      <c r="X57" s="100">
        <v>-1070.5</v>
      </c>
      <c r="Y57" s="94">
        <v>2238.1999999999998</v>
      </c>
      <c r="Z57" s="94">
        <v>3236.3</v>
      </c>
      <c r="AA57" s="94">
        <v>2130.8000000000002</v>
      </c>
      <c r="AB57" s="88"/>
      <c r="AC57" s="92" t="s">
        <v>1136</v>
      </c>
      <c r="AD57" s="104"/>
      <c r="AE57" s="104"/>
      <c r="AF57" s="104"/>
      <c r="AG57" s="104"/>
      <c r="AH57" s="104"/>
    </row>
    <row r="58" spans="1:34" ht="15" customHeight="1" x14ac:dyDescent="0.2">
      <c r="A58" s="92" t="s">
        <v>1137</v>
      </c>
      <c r="B58" s="104"/>
      <c r="C58" s="104"/>
      <c r="D58" s="104"/>
      <c r="E58" s="104"/>
      <c r="F58" s="104"/>
      <c r="G58" s="88"/>
      <c r="H58" s="92" t="s">
        <v>884</v>
      </c>
      <c r="I58" s="104"/>
      <c r="J58" s="104"/>
      <c r="K58" s="104"/>
      <c r="L58" s="104"/>
      <c r="M58" s="104"/>
      <c r="N58" s="88"/>
      <c r="O58" s="91" t="s">
        <v>1138</v>
      </c>
      <c r="P58" s="94">
        <v>1648</v>
      </c>
      <c r="Q58" s="94">
        <v>1582.7</v>
      </c>
      <c r="R58" s="94">
        <v>1410.2</v>
      </c>
      <c r="S58" s="94">
        <v>1908.7</v>
      </c>
      <c r="T58" s="94">
        <v>1816.8</v>
      </c>
      <c r="U58" s="88"/>
      <c r="V58" s="91" t="s">
        <v>1139</v>
      </c>
      <c r="W58" s="91">
        <v>25.5</v>
      </c>
      <c r="X58" s="91">
        <v>15.1</v>
      </c>
      <c r="Y58" s="95">
        <v>-893.1</v>
      </c>
      <c r="Z58" s="91">
        <v>799.2</v>
      </c>
      <c r="AA58" s="91">
        <v>95.9</v>
      </c>
      <c r="AB58" s="88"/>
      <c r="AC58" s="91" t="s">
        <v>1140</v>
      </c>
      <c r="AD58" s="91">
        <v>9.76</v>
      </c>
      <c r="AE58" s="91">
        <v>9.9600000000000009</v>
      </c>
      <c r="AF58" s="91">
        <v>10.09</v>
      </c>
      <c r="AG58" s="91">
        <v>8.52</v>
      </c>
      <c r="AH58" s="91">
        <v>7.85</v>
      </c>
    </row>
    <row r="59" spans="1:34" ht="15" customHeight="1" x14ac:dyDescent="0.2">
      <c r="A59" s="91" t="s">
        <v>966</v>
      </c>
      <c r="B59" s="93">
        <v>23183</v>
      </c>
      <c r="C59" s="93">
        <v>23223</v>
      </c>
      <c r="D59" s="93">
        <v>19208</v>
      </c>
      <c r="E59" s="93">
        <v>21364</v>
      </c>
      <c r="F59" s="93">
        <v>21258</v>
      </c>
      <c r="G59" s="88"/>
      <c r="H59" s="96" t="s">
        <v>884</v>
      </c>
      <c r="I59" s="97">
        <v>50436</v>
      </c>
      <c r="J59" s="97">
        <v>53854</v>
      </c>
      <c r="K59" s="97">
        <v>52627</v>
      </c>
      <c r="L59" s="97">
        <v>47511</v>
      </c>
      <c r="M59" s="97">
        <v>32811</v>
      </c>
      <c r="N59" s="88"/>
      <c r="O59" s="91" t="s">
        <v>1141</v>
      </c>
      <c r="P59" s="94">
        <v>1993.7</v>
      </c>
      <c r="Q59" s="94">
        <v>2011</v>
      </c>
      <c r="R59" s="94">
        <v>1403.8</v>
      </c>
      <c r="S59" s="94">
        <v>1843</v>
      </c>
      <c r="T59" s="94">
        <v>1789.2</v>
      </c>
      <c r="U59" s="88"/>
      <c r="V59" s="91" t="s">
        <v>1142</v>
      </c>
      <c r="W59" s="94">
        <v>1172.0999999999999</v>
      </c>
      <c r="X59" s="100">
        <v>-1085.5999999999999</v>
      </c>
      <c r="Y59" s="94">
        <v>3131.3</v>
      </c>
      <c r="Z59" s="94">
        <v>2437.1</v>
      </c>
      <c r="AA59" s="94">
        <v>2034.9</v>
      </c>
      <c r="AB59" s="88"/>
      <c r="AC59" s="91" t="s">
        <v>1143</v>
      </c>
      <c r="AD59" s="91">
        <v>9.24</v>
      </c>
      <c r="AE59" s="91">
        <v>8.6999999999999993</v>
      </c>
      <c r="AF59" s="91">
        <v>7.62</v>
      </c>
      <c r="AG59" s="91">
        <v>6.61</v>
      </c>
      <c r="AH59" s="91">
        <v>5.64</v>
      </c>
    </row>
    <row r="60" spans="1:34" ht="15" customHeight="1" x14ac:dyDescent="0.2">
      <c r="A60" s="91" t="s">
        <v>975</v>
      </c>
      <c r="B60" s="93">
        <v>10345</v>
      </c>
      <c r="C60" s="94">
        <v>9873</v>
      </c>
      <c r="D60" s="94">
        <v>7206.5</v>
      </c>
      <c r="E60" s="94">
        <v>8950</v>
      </c>
      <c r="F60" s="94">
        <v>8632.4</v>
      </c>
      <c r="G60" s="88"/>
      <c r="H60" s="92" t="s">
        <v>871</v>
      </c>
      <c r="I60" s="104"/>
      <c r="J60" s="104"/>
      <c r="K60" s="104"/>
      <c r="L60" s="104"/>
      <c r="M60" s="104"/>
      <c r="N60" s="88"/>
      <c r="O60" s="91" t="s">
        <v>1144</v>
      </c>
      <c r="P60" s="91">
        <v>763.6</v>
      </c>
      <c r="Q60" s="94">
        <v>1115.7</v>
      </c>
      <c r="R60" s="91">
        <v>673.2</v>
      </c>
      <c r="S60" s="91">
        <v>716.5</v>
      </c>
      <c r="T60" s="91">
        <v>476.8</v>
      </c>
      <c r="U60" s="88"/>
      <c r="V60" s="91" t="s">
        <v>1145</v>
      </c>
      <c r="W60" s="94">
        <v>3374.5</v>
      </c>
      <c r="X60" s="94">
        <v>1154.4000000000001</v>
      </c>
      <c r="Y60" s="94">
        <v>5543</v>
      </c>
      <c r="Z60" s="94">
        <v>4499</v>
      </c>
      <c r="AA60" s="94">
        <v>3794.5</v>
      </c>
      <c r="AB60" s="88"/>
      <c r="AC60" s="92" t="s">
        <v>1146</v>
      </c>
      <c r="AD60" s="104"/>
      <c r="AE60" s="104"/>
      <c r="AF60" s="104"/>
      <c r="AG60" s="104"/>
      <c r="AH60" s="104"/>
    </row>
    <row r="61" spans="1:34" ht="15" customHeight="1" x14ac:dyDescent="0.2">
      <c r="A61" s="91" t="s">
        <v>980</v>
      </c>
      <c r="B61" s="93">
        <v>12215</v>
      </c>
      <c r="C61" s="93">
        <v>11741</v>
      </c>
      <c r="D61" s="94">
        <v>8957.9</v>
      </c>
      <c r="E61" s="93">
        <v>10568</v>
      </c>
      <c r="F61" s="93">
        <v>10114</v>
      </c>
      <c r="G61" s="88"/>
      <c r="H61" s="91" t="s">
        <v>1147</v>
      </c>
      <c r="I61" s="94">
        <v>2472.6999999999998</v>
      </c>
      <c r="J61" s="94">
        <v>2590.5</v>
      </c>
      <c r="K61" s="94">
        <v>2106.6</v>
      </c>
      <c r="L61" s="94">
        <v>2261.3000000000002</v>
      </c>
      <c r="M61" s="94">
        <v>2444.6999999999998</v>
      </c>
      <c r="N61" s="88"/>
      <c r="O61" s="91" t="s">
        <v>1148</v>
      </c>
      <c r="P61" s="94">
        <v>1230.0999999999999</v>
      </c>
      <c r="Q61" s="91">
        <v>895.3</v>
      </c>
      <c r="R61" s="91">
        <v>730.6</v>
      </c>
      <c r="S61" s="94">
        <v>1126.5</v>
      </c>
      <c r="T61" s="94">
        <v>1312.4</v>
      </c>
      <c r="U61" s="88"/>
      <c r="V61" s="91" t="s">
        <v>1149</v>
      </c>
      <c r="W61" s="94">
        <v>2202.4</v>
      </c>
      <c r="X61" s="94">
        <v>2240</v>
      </c>
      <c r="Y61" s="94">
        <v>2411.6999999999998</v>
      </c>
      <c r="Z61" s="94">
        <v>2061.9</v>
      </c>
      <c r="AA61" s="94">
        <v>1759.6</v>
      </c>
      <c r="AB61" s="88"/>
      <c r="AC61" s="91" t="s">
        <v>1150</v>
      </c>
      <c r="AD61" s="91">
        <v>18.53</v>
      </c>
      <c r="AE61" s="91">
        <v>19.690000000000001</v>
      </c>
      <c r="AF61" s="91">
        <v>21.64</v>
      </c>
      <c r="AG61" s="91">
        <v>17.23</v>
      </c>
      <c r="AH61" s="91">
        <v>16.5</v>
      </c>
    </row>
    <row r="62" spans="1:34" ht="15" customHeight="1" x14ac:dyDescent="0.2">
      <c r="A62" s="91" t="s">
        <v>983</v>
      </c>
      <c r="B62" s="94">
        <v>6177.4</v>
      </c>
      <c r="C62" s="94">
        <v>7545.2</v>
      </c>
      <c r="D62" s="94">
        <v>4730.5</v>
      </c>
      <c r="E62" s="94">
        <v>6109.4</v>
      </c>
      <c r="F62" s="94">
        <v>5999.3</v>
      </c>
      <c r="G62" s="88"/>
      <c r="H62" s="91" t="s">
        <v>1151</v>
      </c>
      <c r="I62" s="91">
        <v>980.2</v>
      </c>
      <c r="J62" s="94">
        <v>1006.8</v>
      </c>
      <c r="K62" s="91">
        <v>741.3</v>
      </c>
      <c r="L62" s="91">
        <v>988.2</v>
      </c>
      <c r="M62" s="94">
        <v>1207.9000000000001</v>
      </c>
      <c r="N62" s="88"/>
      <c r="O62" s="91" t="s">
        <v>1152</v>
      </c>
      <c r="P62" s="95">
        <v>-345.7</v>
      </c>
      <c r="Q62" s="95">
        <v>-428.3</v>
      </c>
      <c r="R62" s="91">
        <v>6.4</v>
      </c>
      <c r="S62" s="91">
        <v>65.7</v>
      </c>
      <c r="T62" s="91">
        <v>27.6</v>
      </c>
      <c r="U62" s="88"/>
      <c r="V62" s="91" t="s">
        <v>1153</v>
      </c>
      <c r="W62" s="91">
        <v>38.200000000000003</v>
      </c>
      <c r="X62" s="95">
        <v>-46.7</v>
      </c>
      <c r="Y62" s="95">
        <v>-122</v>
      </c>
      <c r="Z62" s="95">
        <v>-23.5</v>
      </c>
      <c r="AA62" s="95">
        <v>-20</v>
      </c>
      <c r="AB62" s="88"/>
      <c r="AC62" s="91" t="s">
        <v>1154</v>
      </c>
      <c r="AD62" s="91">
        <v>18.670000000000002</v>
      </c>
      <c r="AE62" s="91">
        <v>18.39</v>
      </c>
      <c r="AF62" s="91">
        <v>17.13</v>
      </c>
      <c r="AG62" s="91">
        <v>15.74</v>
      </c>
      <c r="AH62" s="91">
        <v>14.42</v>
      </c>
    </row>
    <row r="63" spans="1:34" ht="15" customHeight="1" x14ac:dyDescent="0.2">
      <c r="A63" s="91" t="s">
        <v>1052</v>
      </c>
      <c r="B63" s="91">
        <v>8.33</v>
      </c>
      <c r="C63" s="91">
        <v>10.039999999999999</v>
      </c>
      <c r="D63" s="91">
        <v>6.31</v>
      </c>
      <c r="E63" s="91">
        <v>7.99</v>
      </c>
      <c r="F63" s="91">
        <v>7.64</v>
      </c>
      <c r="G63" s="88"/>
      <c r="H63" s="91" t="s">
        <v>1155</v>
      </c>
      <c r="I63" s="94">
        <v>1492.5</v>
      </c>
      <c r="J63" s="94">
        <v>1583.7</v>
      </c>
      <c r="K63" s="94">
        <v>1365.3</v>
      </c>
      <c r="L63" s="94">
        <v>1273.0999999999999</v>
      </c>
      <c r="M63" s="94">
        <v>1236.8</v>
      </c>
      <c r="N63" s="88"/>
      <c r="O63" s="91" t="s">
        <v>1156</v>
      </c>
      <c r="P63" s="95">
        <v>-126.2</v>
      </c>
      <c r="Q63" s="95">
        <v>-201.5</v>
      </c>
      <c r="R63" s="91">
        <v>943.6</v>
      </c>
      <c r="S63" s="95">
        <v>-25.5</v>
      </c>
      <c r="T63" s="91">
        <v>89.4</v>
      </c>
      <c r="U63" s="88"/>
      <c r="V63" s="96" t="s">
        <v>1157</v>
      </c>
      <c r="W63" s="101">
        <v>-6580.2</v>
      </c>
      <c r="X63" s="101">
        <v>-5595.6</v>
      </c>
      <c r="Y63" s="101">
        <v>-2249</v>
      </c>
      <c r="Z63" s="101">
        <v>-4994.8</v>
      </c>
      <c r="AA63" s="101">
        <v>-5949.6</v>
      </c>
      <c r="AB63" s="88"/>
      <c r="AC63" s="92" t="s">
        <v>1158</v>
      </c>
      <c r="AD63" s="104"/>
      <c r="AE63" s="104"/>
      <c r="AF63" s="104"/>
      <c r="AG63" s="104"/>
      <c r="AH63" s="104"/>
    </row>
    <row r="64" spans="1:34" ht="15" customHeight="1" x14ac:dyDescent="0.2">
      <c r="A64" s="91" t="s">
        <v>1159</v>
      </c>
      <c r="B64" s="91">
        <v>731.3</v>
      </c>
      <c r="C64" s="91">
        <v>744.8</v>
      </c>
      <c r="D64" s="91">
        <v>745.4</v>
      </c>
      <c r="E64" s="91">
        <v>746.3</v>
      </c>
      <c r="F64" s="91">
        <v>767.1</v>
      </c>
      <c r="G64" s="88"/>
      <c r="H64" s="91" t="s">
        <v>1160</v>
      </c>
      <c r="I64" s="91">
        <v>0</v>
      </c>
      <c r="J64" s="91">
        <v>0</v>
      </c>
      <c r="K64" s="94">
        <v>2243.6</v>
      </c>
      <c r="L64" s="91">
        <v>59.1</v>
      </c>
      <c r="M64" s="91">
        <v>0</v>
      </c>
      <c r="N64" s="88"/>
      <c r="O64" s="91" t="s">
        <v>1161</v>
      </c>
      <c r="P64" s="95">
        <v>-219.5</v>
      </c>
      <c r="Q64" s="95">
        <v>-226.8</v>
      </c>
      <c r="R64" s="95">
        <v>-937.2</v>
      </c>
      <c r="S64" s="91">
        <v>91.2</v>
      </c>
      <c r="T64" s="95">
        <v>-61.8</v>
      </c>
      <c r="U64" s="88"/>
      <c r="V64" s="92" t="s">
        <v>1162</v>
      </c>
      <c r="W64" s="104"/>
      <c r="X64" s="104"/>
      <c r="Y64" s="104"/>
      <c r="Z64" s="104"/>
      <c r="AA64" s="104"/>
      <c r="AB64" s="88"/>
      <c r="AC64" s="91" t="s">
        <v>1163</v>
      </c>
      <c r="AD64" s="91">
        <v>30.64</v>
      </c>
      <c r="AE64" s="91">
        <v>25.29</v>
      </c>
      <c r="AF64" s="91">
        <v>30.95</v>
      </c>
      <c r="AG64" s="91">
        <v>22.42</v>
      </c>
      <c r="AH64" s="91">
        <v>23.96</v>
      </c>
    </row>
    <row r="65" spans="1:34" ht="15" customHeight="1" x14ac:dyDescent="0.2">
      <c r="A65" s="92" t="s">
        <v>1164</v>
      </c>
      <c r="B65" s="104"/>
      <c r="C65" s="104"/>
      <c r="D65" s="104"/>
      <c r="E65" s="104"/>
      <c r="F65" s="104"/>
      <c r="G65" s="88"/>
      <c r="H65" s="91" t="s">
        <v>1165</v>
      </c>
      <c r="I65" s="91">
        <v>0</v>
      </c>
      <c r="J65" s="91">
        <v>0</v>
      </c>
      <c r="K65" s="94">
        <v>2243.6</v>
      </c>
      <c r="L65" s="91">
        <v>59.1</v>
      </c>
      <c r="M65" s="91">
        <v>0</v>
      </c>
      <c r="N65" s="88"/>
      <c r="O65" s="92" t="s">
        <v>1166</v>
      </c>
      <c r="P65" s="104"/>
      <c r="Q65" s="104"/>
      <c r="R65" s="104"/>
      <c r="S65" s="104"/>
      <c r="T65" s="104"/>
      <c r="U65" s="88"/>
      <c r="V65" s="91" t="s">
        <v>1167</v>
      </c>
      <c r="W65" s="95">
        <v>-253.8</v>
      </c>
      <c r="X65" s="95">
        <v>-120.1</v>
      </c>
      <c r="Y65" s="91">
        <v>80.2</v>
      </c>
      <c r="Z65" s="95">
        <v>-23.7</v>
      </c>
      <c r="AA65" s="95">
        <v>-159.80000000000001</v>
      </c>
      <c r="AB65" s="88"/>
      <c r="AC65" s="91" t="s">
        <v>1168</v>
      </c>
      <c r="AD65" s="91">
        <v>26.41</v>
      </c>
      <c r="AE65" s="91">
        <v>26.03</v>
      </c>
      <c r="AF65" s="91">
        <v>25.26</v>
      </c>
      <c r="AG65" s="91">
        <v>22.98</v>
      </c>
      <c r="AH65" s="91">
        <v>21.53</v>
      </c>
    </row>
    <row r="66" spans="1:34" ht="15" customHeight="1" x14ac:dyDescent="0.2">
      <c r="A66" s="91" t="s">
        <v>1169</v>
      </c>
      <c r="B66" s="99">
        <v>0.71199999999999997</v>
      </c>
      <c r="C66" s="99">
        <v>0.66200000000000003</v>
      </c>
      <c r="D66" s="99">
        <v>0.71099999999999997</v>
      </c>
      <c r="E66" s="99">
        <v>0.71899999999999997</v>
      </c>
      <c r="F66" s="99">
        <v>0.94699999999999995</v>
      </c>
      <c r="G66" s="88"/>
      <c r="H66" s="91" t="s">
        <v>1170</v>
      </c>
      <c r="I66" s="91">
        <v>0</v>
      </c>
      <c r="J66" s="91">
        <v>0</v>
      </c>
      <c r="K66" s="94">
        <v>2243.6</v>
      </c>
      <c r="L66" s="91">
        <v>59.1</v>
      </c>
      <c r="M66" s="91">
        <v>0</v>
      </c>
      <c r="N66" s="88"/>
      <c r="O66" s="91" t="s">
        <v>1171</v>
      </c>
      <c r="P66" s="94">
        <v>6177.4</v>
      </c>
      <c r="Q66" s="94">
        <v>7545.2</v>
      </c>
      <c r="R66" s="94">
        <v>4730.5</v>
      </c>
      <c r="S66" s="94">
        <v>6109.4</v>
      </c>
      <c r="T66" s="94">
        <v>5999.3</v>
      </c>
      <c r="U66" s="88"/>
      <c r="V66" s="92" t="s">
        <v>1172</v>
      </c>
      <c r="W66" s="104"/>
      <c r="X66" s="104"/>
      <c r="Y66" s="104"/>
      <c r="Z66" s="104"/>
      <c r="AA66" s="104"/>
      <c r="AB66" s="88"/>
      <c r="AC66" s="92" t="s">
        <v>1173</v>
      </c>
      <c r="AD66" s="104"/>
      <c r="AE66" s="104"/>
      <c r="AF66" s="104"/>
      <c r="AG66" s="104"/>
      <c r="AH66" s="104"/>
    </row>
    <row r="67" spans="1:34" ht="15" customHeight="1" x14ac:dyDescent="0.2">
      <c r="A67" s="91" t="s">
        <v>1174</v>
      </c>
      <c r="B67" s="99">
        <v>1.2010000000000001</v>
      </c>
      <c r="C67" s="99">
        <v>1.1479999999999999</v>
      </c>
      <c r="D67" s="99">
        <v>1.264</v>
      </c>
      <c r="E67" s="99">
        <v>1.3160000000000001</v>
      </c>
      <c r="F67" s="99">
        <v>1.252</v>
      </c>
      <c r="G67" s="88"/>
      <c r="H67" s="91" t="s">
        <v>1175</v>
      </c>
      <c r="I67" s="91"/>
      <c r="J67" s="91"/>
      <c r="K67" s="91"/>
      <c r="L67" s="91">
        <v>10.1</v>
      </c>
      <c r="M67" s="91">
        <v>3.5</v>
      </c>
      <c r="N67" s="88"/>
      <c r="O67" s="92" t="s">
        <v>1176</v>
      </c>
      <c r="P67" s="104"/>
      <c r="Q67" s="104"/>
      <c r="R67" s="104"/>
      <c r="S67" s="104"/>
      <c r="T67" s="104"/>
      <c r="U67" s="88"/>
      <c r="V67" s="96" t="s">
        <v>1032</v>
      </c>
      <c r="W67" s="101">
        <v>-2125.4</v>
      </c>
      <c r="X67" s="98">
        <v>1260.0999999999999</v>
      </c>
      <c r="Y67" s="98">
        <v>2550.6</v>
      </c>
      <c r="Z67" s="96">
        <v>32.5</v>
      </c>
      <c r="AA67" s="101">
        <v>-1597.8</v>
      </c>
      <c r="AB67" s="88"/>
      <c r="AC67" s="91" t="s">
        <v>1177</v>
      </c>
      <c r="AD67" s="91">
        <v>41.25</v>
      </c>
      <c r="AE67" s="91">
        <v>32.56</v>
      </c>
      <c r="AF67" s="91">
        <v>41.92</v>
      </c>
      <c r="AG67" s="91">
        <v>31.79</v>
      </c>
      <c r="AH67" s="91">
        <v>39.51</v>
      </c>
    </row>
    <row r="68" spans="1:34" ht="15" customHeight="1" x14ac:dyDescent="0.2">
      <c r="A68" s="91" t="s">
        <v>1178</v>
      </c>
      <c r="B68" s="94">
        <v>1163</v>
      </c>
      <c r="C68" s="94">
        <v>2298.6</v>
      </c>
      <c r="D68" s="94">
        <v>2351.5</v>
      </c>
      <c r="E68" s="94">
        <v>1114.5</v>
      </c>
      <c r="F68" s="91">
        <v>977.2</v>
      </c>
      <c r="G68" s="88"/>
      <c r="H68" s="91" t="s">
        <v>1179</v>
      </c>
      <c r="I68" s="91">
        <v>274.89999999999998</v>
      </c>
      <c r="J68" s="91">
        <v>360.7</v>
      </c>
      <c r="K68" s="91">
        <v>741.1</v>
      </c>
      <c r="L68" s="91">
        <v>331.7</v>
      </c>
      <c r="M68" s="91">
        <v>228.3</v>
      </c>
      <c r="N68" s="88"/>
      <c r="O68" s="96" t="s">
        <v>983</v>
      </c>
      <c r="P68" s="98">
        <v>6177.4</v>
      </c>
      <c r="Q68" s="98">
        <v>7545.2</v>
      </c>
      <c r="R68" s="98">
        <v>4730.5</v>
      </c>
      <c r="S68" s="98">
        <v>6109.4</v>
      </c>
      <c r="T68" s="98">
        <v>5999.3</v>
      </c>
      <c r="U68" s="88"/>
      <c r="V68" s="91" t="s">
        <v>1180</v>
      </c>
      <c r="W68" s="100">
        <v>-2125.4</v>
      </c>
      <c r="X68" s="94">
        <v>1260.0999999999999</v>
      </c>
      <c r="Y68" s="94">
        <v>2550.6</v>
      </c>
      <c r="Z68" s="91">
        <v>32.5</v>
      </c>
      <c r="AA68" s="100">
        <v>-1597.8</v>
      </c>
      <c r="AB68" s="88"/>
      <c r="AC68" s="91" t="s">
        <v>1181</v>
      </c>
      <c r="AD68" s="91">
        <v>36.83</v>
      </c>
      <c r="AE68" s="91">
        <v>36.979999999999997</v>
      </c>
      <c r="AF68" s="91">
        <v>36.99</v>
      </c>
      <c r="AG68" s="91">
        <v>33.78</v>
      </c>
      <c r="AH68" s="91">
        <v>32.6</v>
      </c>
    </row>
    <row r="69" spans="1:34" ht="15" customHeight="1" x14ac:dyDescent="0.2">
      <c r="A69" s="91" t="s">
        <v>1182</v>
      </c>
      <c r="B69" s="99">
        <v>0.152</v>
      </c>
      <c r="C69" s="99">
        <v>0.32100000000000001</v>
      </c>
      <c r="D69" s="99">
        <v>0.53</v>
      </c>
      <c r="E69" s="99">
        <v>0.184</v>
      </c>
      <c r="F69" s="99">
        <v>0.16500000000000001</v>
      </c>
      <c r="G69" s="88"/>
      <c r="H69" s="91" t="s">
        <v>1183</v>
      </c>
      <c r="I69" s="91">
        <v>661.1</v>
      </c>
      <c r="J69" s="91">
        <v>705.5</v>
      </c>
      <c r="K69" s="91">
        <v>701.5</v>
      </c>
      <c r="L69" s="91">
        <v>621</v>
      </c>
      <c r="M69" s="91"/>
      <c r="N69" s="88"/>
      <c r="O69" s="91" t="s">
        <v>1184</v>
      </c>
      <c r="P69" s="91"/>
      <c r="Q69" s="91"/>
      <c r="R69" s="91"/>
      <c r="S69" s="95">
        <v>-84</v>
      </c>
      <c r="T69" s="95">
        <v>-75</v>
      </c>
      <c r="U69" s="88"/>
      <c r="V69" s="91" t="s">
        <v>1185</v>
      </c>
      <c r="W69" s="94">
        <v>4709.2</v>
      </c>
      <c r="X69" s="94">
        <v>3449.1</v>
      </c>
      <c r="Y69" s="91">
        <v>898.5</v>
      </c>
      <c r="Z69" s="91">
        <v>866</v>
      </c>
      <c r="AA69" s="94">
        <v>2463.8000000000002</v>
      </c>
      <c r="AB69" s="88"/>
      <c r="AC69" s="88"/>
      <c r="AD69" s="88"/>
      <c r="AE69" s="88"/>
      <c r="AF69" s="88"/>
      <c r="AG69" s="88"/>
      <c r="AH69" s="88"/>
    </row>
    <row r="70" spans="1:34" ht="15" customHeight="1" x14ac:dyDescent="0.2">
      <c r="A70" s="91" t="s">
        <v>44</v>
      </c>
      <c r="B70" s="91">
        <v>8.57</v>
      </c>
      <c r="C70" s="91">
        <v>8.33</v>
      </c>
      <c r="D70" s="91">
        <v>5.92</v>
      </c>
      <c r="E70" s="91">
        <v>7.98</v>
      </c>
      <c r="F70" s="91">
        <v>8.8000000000000007</v>
      </c>
      <c r="G70" s="88"/>
      <c r="H70" s="91" t="s">
        <v>1186</v>
      </c>
      <c r="I70" s="91">
        <v>393.4</v>
      </c>
      <c r="J70" s="91">
        <v>363.3</v>
      </c>
      <c r="K70" s="91">
        <v>388.4</v>
      </c>
      <c r="L70" s="91">
        <v>337.8</v>
      </c>
      <c r="M70" s="91">
        <v>297</v>
      </c>
      <c r="N70" s="88"/>
      <c r="O70" s="91" t="s">
        <v>1187</v>
      </c>
      <c r="P70" s="91"/>
      <c r="Q70" s="91"/>
      <c r="R70" s="91"/>
      <c r="S70" s="95">
        <v>-84</v>
      </c>
      <c r="T70" s="95">
        <v>-75</v>
      </c>
      <c r="U70" s="88"/>
      <c r="V70" s="91" t="s">
        <v>1188</v>
      </c>
      <c r="W70" s="94">
        <v>2583.8000000000002</v>
      </c>
      <c r="X70" s="94">
        <v>4709.2</v>
      </c>
      <c r="Y70" s="94">
        <v>3449.1</v>
      </c>
      <c r="Z70" s="91">
        <v>898.5</v>
      </c>
      <c r="AA70" s="91">
        <v>866</v>
      </c>
      <c r="AB70" s="88"/>
      <c r="AC70" s="88"/>
      <c r="AD70" s="88"/>
      <c r="AE70" s="88"/>
      <c r="AF70" s="88"/>
      <c r="AG70" s="88"/>
      <c r="AH70" s="88"/>
    </row>
    <row r="71" spans="1:34" ht="15" customHeight="1" x14ac:dyDescent="0.2">
      <c r="A71" s="91" t="s">
        <v>1189</v>
      </c>
      <c r="B71" s="99">
        <v>1.482</v>
      </c>
      <c r="C71" s="99">
        <v>1.9259999999999999</v>
      </c>
      <c r="D71" s="99">
        <v>1.2609999999999999</v>
      </c>
      <c r="E71" s="99">
        <v>1.706</v>
      </c>
      <c r="F71" s="99">
        <v>1.843</v>
      </c>
      <c r="G71" s="88"/>
      <c r="H71" s="91" t="s">
        <v>1190</v>
      </c>
      <c r="I71" s="91">
        <v>393.4</v>
      </c>
      <c r="J71" s="91">
        <v>363.3</v>
      </c>
      <c r="K71" s="91">
        <v>388.4</v>
      </c>
      <c r="L71" s="91">
        <v>337.8</v>
      </c>
      <c r="M71" s="91">
        <v>297</v>
      </c>
      <c r="N71" s="88"/>
      <c r="O71" s="91" t="s">
        <v>1191</v>
      </c>
      <c r="P71" s="94">
        <v>6177.4</v>
      </c>
      <c r="Q71" s="94">
        <v>7545.2</v>
      </c>
      <c r="R71" s="94">
        <v>4730.5</v>
      </c>
      <c r="S71" s="94">
        <v>6025.4</v>
      </c>
      <c r="T71" s="94">
        <v>5924.3</v>
      </c>
      <c r="U71" s="88"/>
      <c r="V71" s="92" t="s">
        <v>1192</v>
      </c>
      <c r="W71" s="104"/>
      <c r="X71" s="104"/>
      <c r="Y71" s="104"/>
      <c r="Z71" s="104"/>
      <c r="AA71" s="104"/>
      <c r="AB71" s="88"/>
      <c r="AC71" s="88"/>
      <c r="AD71" s="88"/>
      <c r="AE71" s="88"/>
      <c r="AF71" s="88"/>
      <c r="AG71" s="88"/>
      <c r="AH71" s="88"/>
    </row>
    <row r="72" spans="1:34" ht="15" customHeight="1" x14ac:dyDescent="0.2">
      <c r="A72" s="91" t="s">
        <v>1193</v>
      </c>
      <c r="B72" s="91">
        <v>0.33</v>
      </c>
      <c r="C72" s="91">
        <v>0.48</v>
      </c>
      <c r="D72" s="91">
        <v>0.21</v>
      </c>
      <c r="E72" s="91">
        <v>0.41</v>
      </c>
      <c r="F72" s="91">
        <v>0.46</v>
      </c>
      <c r="G72" s="88"/>
      <c r="H72" s="96" t="s">
        <v>1194</v>
      </c>
      <c r="I72" s="98">
        <v>3802.1</v>
      </c>
      <c r="J72" s="98">
        <v>4020</v>
      </c>
      <c r="K72" s="98">
        <v>6181.2</v>
      </c>
      <c r="L72" s="98">
        <v>3621</v>
      </c>
      <c r="M72" s="98">
        <v>2973.5</v>
      </c>
      <c r="N72" s="88"/>
      <c r="O72" s="91" t="s">
        <v>1195</v>
      </c>
      <c r="P72" s="94">
        <v>6177.4</v>
      </c>
      <c r="Q72" s="94">
        <v>7545.2</v>
      </c>
      <c r="R72" s="94">
        <v>4730.5</v>
      </c>
      <c r="S72" s="94">
        <v>6025.4</v>
      </c>
      <c r="T72" s="94">
        <v>5924.3</v>
      </c>
      <c r="U72" s="88"/>
      <c r="V72" s="91" t="s">
        <v>1196</v>
      </c>
      <c r="W72" s="94">
        <v>3023.5</v>
      </c>
      <c r="X72" s="94">
        <v>2403.9</v>
      </c>
      <c r="Y72" s="94">
        <v>1441.9</v>
      </c>
      <c r="Z72" s="94">
        <v>1589.7</v>
      </c>
      <c r="AA72" s="94">
        <v>1734.4</v>
      </c>
      <c r="AB72" s="88"/>
      <c r="AC72" s="88"/>
      <c r="AD72" s="88"/>
      <c r="AE72" s="88"/>
      <c r="AF72" s="88"/>
      <c r="AG72" s="88"/>
      <c r="AH72" s="88"/>
    </row>
    <row r="73" spans="1:34" ht="15" customHeight="1" x14ac:dyDescent="0.2">
      <c r="A73" s="91" t="s">
        <v>1197</v>
      </c>
      <c r="B73" s="99">
        <v>0.67500000000000004</v>
      </c>
      <c r="C73" s="99">
        <v>0.51900000000000002</v>
      </c>
      <c r="D73" s="99">
        <v>0.79300000000000004</v>
      </c>
      <c r="E73" s="99">
        <v>0.58599999999999997</v>
      </c>
      <c r="F73" s="99">
        <v>0.54300000000000004</v>
      </c>
      <c r="G73" s="88"/>
      <c r="H73" s="92" t="s">
        <v>1198</v>
      </c>
      <c r="I73" s="104"/>
      <c r="J73" s="104"/>
      <c r="K73" s="104"/>
      <c r="L73" s="104"/>
      <c r="M73" s="104"/>
      <c r="N73" s="88"/>
      <c r="O73" s="92" t="s">
        <v>881</v>
      </c>
      <c r="P73" s="104"/>
      <c r="Q73" s="104"/>
      <c r="R73" s="104"/>
      <c r="S73" s="104"/>
      <c r="T73" s="104"/>
      <c r="U73" s="88"/>
      <c r="V73" s="91" t="s">
        <v>1199</v>
      </c>
      <c r="W73" s="94">
        <v>1183.5</v>
      </c>
      <c r="X73" s="94">
        <v>1197.3</v>
      </c>
      <c r="Y73" s="94">
        <v>1136</v>
      </c>
      <c r="Z73" s="94">
        <v>1066.5</v>
      </c>
      <c r="AA73" s="91">
        <v>959.6</v>
      </c>
      <c r="AB73" s="88"/>
      <c r="AC73" s="88"/>
      <c r="AD73" s="88"/>
      <c r="AE73" s="88"/>
      <c r="AF73" s="88"/>
      <c r="AG73" s="88"/>
      <c r="AH73" s="88"/>
    </row>
    <row r="74" spans="1:34" ht="15" customHeight="1" x14ac:dyDescent="0.2">
      <c r="A74" s="92" t="s">
        <v>1200</v>
      </c>
      <c r="B74" s="104"/>
      <c r="C74" s="104"/>
      <c r="D74" s="104"/>
      <c r="E74" s="104"/>
      <c r="F74" s="104"/>
      <c r="G74" s="88"/>
      <c r="H74" s="91" t="s">
        <v>1201</v>
      </c>
      <c r="I74" s="93">
        <v>35904</v>
      </c>
      <c r="J74" s="93">
        <v>35623</v>
      </c>
      <c r="K74" s="93">
        <v>35197</v>
      </c>
      <c r="L74" s="93">
        <v>34118</v>
      </c>
      <c r="M74" s="93">
        <v>31075</v>
      </c>
      <c r="N74" s="88"/>
      <c r="O74" s="96" t="s">
        <v>1202</v>
      </c>
      <c r="P74" s="98">
        <v>6177.4</v>
      </c>
      <c r="Q74" s="98">
        <v>7545.2</v>
      </c>
      <c r="R74" s="98">
        <v>4730.5</v>
      </c>
      <c r="S74" s="98">
        <v>6025.4</v>
      </c>
      <c r="T74" s="98">
        <v>5924.3</v>
      </c>
      <c r="U74" s="88"/>
      <c r="V74" s="91" t="s">
        <v>1203</v>
      </c>
      <c r="W74" s="94">
        <v>8031.3</v>
      </c>
      <c r="X74" s="94">
        <v>8687.2999999999993</v>
      </c>
      <c r="Y74" s="94">
        <v>6477.3</v>
      </c>
      <c r="Z74" s="94">
        <v>7823.6</v>
      </c>
      <c r="AA74" s="94">
        <v>7439.4</v>
      </c>
      <c r="AB74" s="88"/>
      <c r="AC74" s="88"/>
      <c r="AD74" s="88"/>
      <c r="AE74" s="88"/>
      <c r="AF74" s="88"/>
      <c r="AG74" s="88"/>
      <c r="AH74" s="88"/>
    </row>
    <row r="75" spans="1:34" ht="15" customHeight="1" x14ac:dyDescent="0.2">
      <c r="A75" s="91" t="s">
        <v>979</v>
      </c>
      <c r="B75" s="93">
        <v>193016</v>
      </c>
      <c r="C75" s="93">
        <v>200314</v>
      </c>
      <c r="D75" s="93">
        <v>159886</v>
      </c>
      <c r="E75" s="93">
        <v>148819</v>
      </c>
      <c r="F75" s="93">
        <v>136891</v>
      </c>
      <c r="G75" s="88"/>
      <c r="H75" s="91" t="s">
        <v>1204</v>
      </c>
      <c r="I75" s="93">
        <v>35904</v>
      </c>
      <c r="J75" s="93">
        <v>35623</v>
      </c>
      <c r="K75" s="93">
        <v>35197</v>
      </c>
      <c r="L75" s="93">
        <v>34118</v>
      </c>
      <c r="M75" s="93">
        <v>31075</v>
      </c>
      <c r="N75" s="88"/>
      <c r="O75" s="92" t="s">
        <v>1205</v>
      </c>
      <c r="P75" s="104"/>
      <c r="Q75" s="104"/>
      <c r="R75" s="104"/>
      <c r="S75" s="104"/>
      <c r="T75" s="104"/>
      <c r="U75" s="88"/>
      <c r="V75" s="91" t="s">
        <v>1082</v>
      </c>
      <c r="W75" s="94">
        <v>5500</v>
      </c>
      <c r="X75" s="94">
        <v>7100</v>
      </c>
      <c r="Y75" s="94">
        <v>4624.3999999999996</v>
      </c>
      <c r="Z75" s="91"/>
      <c r="AA75" s="91"/>
      <c r="AB75" s="88"/>
      <c r="AC75" s="88"/>
      <c r="AD75" s="88"/>
      <c r="AE75" s="88"/>
      <c r="AF75" s="88"/>
      <c r="AG75" s="88"/>
      <c r="AH75" s="88"/>
    </row>
    <row r="76" spans="1:34" ht="15" customHeight="1" x14ac:dyDescent="0.2">
      <c r="A76" s="91" t="s">
        <v>1005</v>
      </c>
      <c r="B76" s="93">
        <v>35904</v>
      </c>
      <c r="C76" s="93">
        <v>35623</v>
      </c>
      <c r="D76" s="93">
        <v>37440</v>
      </c>
      <c r="E76" s="93">
        <v>34177</v>
      </c>
      <c r="F76" s="93">
        <v>31075</v>
      </c>
      <c r="G76" s="88"/>
      <c r="H76" s="91" t="s">
        <v>1206</v>
      </c>
      <c r="I76" s="93">
        <v>35904</v>
      </c>
      <c r="J76" s="93">
        <v>35623</v>
      </c>
      <c r="K76" s="93">
        <v>35197</v>
      </c>
      <c r="L76" s="93">
        <v>34118</v>
      </c>
      <c r="M76" s="93">
        <v>31075</v>
      </c>
      <c r="N76" s="88"/>
      <c r="O76" s="91" t="s">
        <v>1207</v>
      </c>
      <c r="P76" s="94">
        <v>6177.4</v>
      </c>
      <c r="Q76" s="94">
        <v>7545.2</v>
      </c>
      <c r="R76" s="94">
        <v>4730.5</v>
      </c>
      <c r="S76" s="94">
        <v>6025.4</v>
      </c>
      <c r="T76" s="94">
        <v>5924.3</v>
      </c>
      <c r="U76" s="88"/>
      <c r="V76" s="91" t="s">
        <v>1208</v>
      </c>
      <c r="W76" s="94">
        <v>8064.2</v>
      </c>
      <c r="X76" s="94">
        <v>4764.1000000000004</v>
      </c>
      <c r="Y76" s="94">
        <v>4660.7</v>
      </c>
      <c r="Z76" s="94">
        <v>8558.1</v>
      </c>
      <c r="AA76" s="94">
        <v>8463.6</v>
      </c>
      <c r="AB76" s="88"/>
      <c r="AC76" s="88"/>
      <c r="AD76" s="88"/>
      <c r="AE76" s="88"/>
      <c r="AF76" s="88"/>
      <c r="AG76" s="88"/>
      <c r="AH76" s="88"/>
    </row>
    <row r="77" spans="1:34" ht="15" customHeight="1" x14ac:dyDescent="0.2">
      <c r="A77" s="91" t="s">
        <v>1209</v>
      </c>
      <c r="B77" s="91">
        <v>0</v>
      </c>
      <c r="C77" s="91">
        <v>0</v>
      </c>
      <c r="D77" s="91">
        <v>0</v>
      </c>
      <c r="E77" s="91">
        <v>0</v>
      </c>
      <c r="F77" s="91">
        <v>0</v>
      </c>
      <c r="G77" s="88"/>
      <c r="H77" s="91" t="s">
        <v>1210</v>
      </c>
      <c r="I77" s="91"/>
      <c r="J77" s="91"/>
      <c r="K77" s="91"/>
      <c r="L77" s="91">
        <v>1.2</v>
      </c>
      <c r="M77" s="91">
        <v>13.1</v>
      </c>
      <c r="N77" s="88"/>
      <c r="O77" s="91" t="s">
        <v>1211</v>
      </c>
      <c r="P77" s="91">
        <v>150.30000000000001</v>
      </c>
      <c r="Q77" s="95">
        <v>-181.5</v>
      </c>
      <c r="R77" s="91">
        <v>63.1</v>
      </c>
      <c r="S77" s="91">
        <v>174.3</v>
      </c>
      <c r="T77" s="95">
        <v>-453.6</v>
      </c>
      <c r="U77" s="88"/>
      <c r="V77" s="91" t="s">
        <v>1212</v>
      </c>
      <c r="W77" s="94">
        <v>3896</v>
      </c>
      <c r="X77" s="91">
        <v>845.5</v>
      </c>
      <c r="Y77" s="91">
        <v>907.8</v>
      </c>
      <c r="Z77" s="94">
        <v>4976.2</v>
      </c>
      <c r="AA77" s="94">
        <v>5207.7</v>
      </c>
      <c r="AB77" s="88"/>
      <c r="AC77" s="88"/>
      <c r="AD77" s="88"/>
      <c r="AE77" s="88"/>
      <c r="AF77" s="88"/>
      <c r="AG77" s="88"/>
      <c r="AH77" s="88"/>
    </row>
    <row r="78" spans="1:34" ht="15" customHeight="1" x14ac:dyDescent="0.2">
      <c r="A78" s="91" t="s">
        <v>1213</v>
      </c>
      <c r="B78" s="94">
        <v>2583.8000000000002</v>
      </c>
      <c r="C78" s="94">
        <v>4709.2</v>
      </c>
      <c r="D78" s="94">
        <v>3449.1</v>
      </c>
      <c r="E78" s="91">
        <v>912.5</v>
      </c>
      <c r="F78" s="94">
        <v>1037.5999999999999</v>
      </c>
      <c r="G78" s="88"/>
      <c r="H78" s="91" t="s">
        <v>1214</v>
      </c>
      <c r="I78" s="94">
        <v>1997.5</v>
      </c>
      <c r="J78" s="94">
        <v>2075.6</v>
      </c>
      <c r="K78" s="94">
        <v>2025.6</v>
      </c>
      <c r="L78" s="94">
        <v>1318.1</v>
      </c>
      <c r="M78" s="94">
        <v>1215.5</v>
      </c>
      <c r="N78" s="88"/>
      <c r="O78" s="91" t="s">
        <v>1215</v>
      </c>
      <c r="P78" s="91">
        <v>55.5</v>
      </c>
      <c r="Q78" s="91">
        <v>86.5</v>
      </c>
      <c r="R78" s="95">
        <v>-123.3</v>
      </c>
      <c r="S78" s="95">
        <v>-20.399999999999999</v>
      </c>
      <c r="T78" s="91">
        <v>48.9</v>
      </c>
      <c r="U78" s="88"/>
      <c r="V78" s="91" t="s">
        <v>1216</v>
      </c>
      <c r="W78" s="94">
        <v>1870.6</v>
      </c>
      <c r="X78" s="94">
        <v>1868.1</v>
      </c>
      <c r="Y78" s="94">
        <v>1751.4</v>
      </c>
      <c r="Z78" s="94">
        <v>1617.9</v>
      </c>
      <c r="AA78" s="94">
        <v>1482</v>
      </c>
      <c r="AB78" s="88"/>
      <c r="AC78" s="88"/>
      <c r="AD78" s="88"/>
      <c r="AE78" s="88"/>
      <c r="AF78" s="88"/>
      <c r="AG78" s="88"/>
      <c r="AH78" s="88"/>
    </row>
    <row r="79" spans="1:34" ht="15" customHeight="1" x14ac:dyDescent="0.2">
      <c r="A79" s="91" t="s">
        <v>965</v>
      </c>
      <c r="B79" s="93">
        <v>226335</v>
      </c>
      <c r="C79" s="93">
        <v>231228</v>
      </c>
      <c r="D79" s="93">
        <v>193877</v>
      </c>
      <c r="E79" s="93">
        <v>182083</v>
      </c>
      <c r="F79" s="93">
        <v>166928</v>
      </c>
      <c r="G79" s="88"/>
      <c r="H79" s="91" t="s">
        <v>1217</v>
      </c>
      <c r="I79" s="94">
        <v>1997.5</v>
      </c>
      <c r="J79" s="94">
        <v>2075.6</v>
      </c>
      <c r="K79" s="94">
        <v>2025.6</v>
      </c>
      <c r="L79" s="94">
        <v>1318.1</v>
      </c>
      <c r="M79" s="94">
        <v>1215.5</v>
      </c>
      <c r="N79" s="88"/>
      <c r="O79" s="91" t="s">
        <v>1218</v>
      </c>
      <c r="P79" s="95">
        <v>-118.7</v>
      </c>
      <c r="Q79" s="91">
        <v>108.1</v>
      </c>
      <c r="R79" s="95">
        <v>-43.9</v>
      </c>
      <c r="S79" s="95">
        <v>-27.1</v>
      </c>
      <c r="T79" s="95">
        <v>-26.4</v>
      </c>
      <c r="U79" s="88"/>
      <c r="V79" s="91" t="s">
        <v>1219</v>
      </c>
      <c r="W79" s="94">
        <v>6724</v>
      </c>
      <c r="X79" s="94">
        <v>6137.2</v>
      </c>
      <c r="Y79" s="94">
        <v>6890</v>
      </c>
      <c r="Z79" s="94">
        <v>9115.9</v>
      </c>
      <c r="AA79" s="94">
        <v>6516.2</v>
      </c>
      <c r="AB79" s="88"/>
      <c r="AC79" s="88"/>
      <c r="AD79" s="88"/>
      <c r="AE79" s="88"/>
      <c r="AF79" s="88"/>
      <c r="AG79" s="88"/>
      <c r="AH79" s="88"/>
    </row>
    <row r="80" spans="1:34" ht="15" customHeight="1" x14ac:dyDescent="0.2">
      <c r="A80" s="92" t="s">
        <v>1220</v>
      </c>
      <c r="B80" s="104"/>
      <c r="C80" s="104"/>
      <c r="D80" s="104"/>
      <c r="E80" s="104"/>
      <c r="F80" s="104"/>
      <c r="G80" s="88"/>
      <c r="H80" s="91" t="s">
        <v>1221</v>
      </c>
      <c r="I80" s="93">
        <v>12134</v>
      </c>
      <c r="J80" s="93">
        <v>13021</v>
      </c>
      <c r="K80" s="93">
        <v>13321</v>
      </c>
      <c r="L80" s="93">
        <v>12758</v>
      </c>
      <c r="M80" s="91"/>
      <c r="N80" s="88"/>
      <c r="O80" s="91" t="s">
        <v>1222</v>
      </c>
      <c r="P80" s="91">
        <v>87.1</v>
      </c>
      <c r="Q80" s="91">
        <v>13.1</v>
      </c>
      <c r="R80" s="95">
        <v>-104.1</v>
      </c>
      <c r="S80" s="91">
        <v>126.8</v>
      </c>
      <c r="T80" s="95">
        <v>-431.1</v>
      </c>
      <c r="U80" s="88"/>
      <c r="V80" s="91" t="s">
        <v>1037</v>
      </c>
      <c r="W80" s="94">
        <v>1319.3</v>
      </c>
      <c r="X80" s="94">
        <v>3182.9</v>
      </c>
      <c r="Y80" s="91">
        <v>871.5</v>
      </c>
      <c r="Z80" s="94">
        <v>2146.5</v>
      </c>
      <c r="AA80" s="91">
        <v>969.1</v>
      </c>
      <c r="AB80" s="88"/>
      <c r="AC80" s="88"/>
      <c r="AD80" s="88"/>
      <c r="AE80" s="88"/>
      <c r="AF80" s="88"/>
      <c r="AG80" s="88"/>
      <c r="AH80" s="88"/>
    </row>
    <row r="81" spans="1:34" ht="15" customHeight="1" x14ac:dyDescent="0.2">
      <c r="A81" s="91" t="s">
        <v>1223</v>
      </c>
      <c r="B81" s="91">
        <v>0.44</v>
      </c>
      <c r="C81" s="91">
        <v>0.44</v>
      </c>
      <c r="D81" s="91">
        <v>0.38</v>
      </c>
      <c r="E81" s="91">
        <v>0.53</v>
      </c>
      <c r="F81" s="91">
        <v>0.64</v>
      </c>
      <c r="G81" s="88"/>
      <c r="H81" s="91" t="s">
        <v>1224</v>
      </c>
      <c r="I81" s="94">
        <v>2601.5</v>
      </c>
      <c r="J81" s="94">
        <v>3716.1</v>
      </c>
      <c r="K81" s="94">
        <v>3726.8</v>
      </c>
      <c r="L81" s="94">
        <v>3904.9</v>
      </c>
      <c r="M81" s="94">
        <v>3792.2</v>
      </c>
      <c r="N81" s="88"/>
      <c r="O81" s="96" t="s">
        <v>1225</v>
      </c>
      <c r="P81" s="98">
        <v>6264.5</v>
      </c>
      <c r="Q81" s="98">
        <v>7558.3</v>
      </c>
      <c r="R81" s="98">
        <v>4626.3999999999996</v>
      </c>
      <c r="S81" s="98">
        <v>6152.2</v>
      </c>
      <c r="T81" s="98">
        <v>5493.2</v>
      </c>
      <c r="U81" s="88"/>
      <c r="V81" s="91" t="s">
        <v>1122</v>
      </c>
      <c r="W81" s="94">
        <v>5487.5</v>
      </c>
      <c r="X81" s="94">
        <v>7101.5</v>
      </c>
      <c r="Y81" s="94">
        <v>4624.3999999999996</v>
      </c>
      <c r="Z81" s="94">
        <v>5728.4</v>
      </c>
      <c r="AA81" s="94">
        <v>4225</v>
      </c>
      <c r="AB81" s="88"/>
      <c r="AC81" s="88"/>
      <c r="AD81" s="88"/>
      <c r="AE81" s="88"/>
      <c r="AF81" s="88"/>
      <c r="AG81" s="88"/>
      <c r="AH81" s="88"/>
    </row>
    <row r="82" spans="1:34" ht="15" customHeight="1" x14ac:dyDescent="0.2">
      <c r="A82" s="91" t="s">
        <v>1107</v>
      </c>
      <c r="B82" s="99">
        <v>0.33800000000000002</v>
      </c>
      <c r="C82" s="99">
        <v>0.39300000000000002</v>
      </c>
      <c r="D82" s="99">
        <v>0.32</v>
      </c>
      <c r="E82" s="99">
        <v>0.375</v>
      </c>
      <c r="F82" s="99">
        <v>0.36799999999999999</v>
      </c>
      <c r="G82" s="88"/>
      <c r="H82" s="91" t="s">
        <v>1226</v>
      </c>
      <c r="I82" s="91">
        <v>757.8</v>
      </c>
      <c r="J82" s="91">
        <v>738.3</v>
      </c>
      <c r="K82" s="91">
        <v>702</v>
      </c>
      <c r="L82" s="91">
        <v>660.6</v>
      </c>
      <c r="M82" s="91">
        <v>627.79999999999995</v>
      </c>
      <c r="N82" s="88"/>
      <c r="O82" s="91" t="s">
        <v>1227</v>
      </c>
      <c r="P82" s="94">
        <v>6264.5</v>
      </c>
      <c r="Q82" s="94">
        <v>7558.3</v>
      </c>
      <c r="R82" s="94">
        <v>4626.3999999999996</v>
      </c>
      <c r="S82" s="94">
        <v>6152.2</v>
      </c>
      <c r="T82" s="94">
        <v>5493.2</v>
      </c>
      <c r="U82" s="88"/>
      <c r="V82" s="91" t="s">
        <v>1228</v>
      </c>
      <c r="W82" s="94">
        <v>4168.2</v>
      </c>
      <c r="X82" s="94">
        <v>3918.6</v>
      </c>
      <c r="Y82" s="94">
        <v>3752.9</v>
      </c>
      <c r="Z82" s="94">
        <v>3581.9</v>
      </c>
      <c r="AA82" s="94">
        <v>3255.9</v>
      </c>
      <c r="AB82" s="88"/>
      <c r="AC82" s="88"/>
      <c r="AD82" s="88"/>
      <c r="AE82" s="88"/>
      <c r="AF82" s="88"/>
      <c r="AG82" s="88"/>
      <c r="AH82" s="88"/>
    </row>
    <row r="83" spans="1:34" ht="15" customHeight="1" x14ac:dyDescent="0.2">
      <c r="A83" s="91" t="s">
        <v>1229</v>
      </c>
      <c r="B83" s="99">
        <v>0.15</v>
      </c>
      <c r="C83" s="99">
        <v>0.17100000000000001</v>
      </c>
      <c r="D83" s="99">
        <v>0.123</v>
      </c>
      <c r="E83" s="99">
        <v>0.2</v>
      </c>
      <c r="F83" s="99">
        <v>0.23499999999999999</v>
      </c>
      <c r="G83" s="88"/>
      <c r="H83" s="91" t="s">
        <v>1230</v>
      </c>
      <c r="I83" s="94">
        <v>1843.7</v>
      </c>
      <c r="J83" s="94">
        <v>2977.8</v>
      </c>
      <c r="K83" s="94">
        <v>3024.8</v>
      </c>
      <c r="L83" s="94">
        <v>3244.3</v>
      </c>
      <c r="M83" s="94">
        <v>3164.4</v>
      </c>
      <c r="N83" s="88"/>
      <c r="O83" s="92" t="s">
        <v>1231</v>
      </c>
      <c r="P83" s="104"/>
      <c r="Q83" s="104"/>
      <c r="R83" s="104"/>
      <c r="S83" s="104"/>
      <c r="T83" s="104"/>
      <c r="U83" s="88"/>
      <c r="V83" s="88"/>
      <c r="W83" s="88"/>
      <c r="X83" s="88"/>
      <c r="Y83" s="88"/>
      <c r="Z83" s="88"/>
      <c r="AA83" s="88"/>
      <c r="AB83" s="88"/>
      <c r="AC83" s="88"/>
      <c r="AD83" s="88"/>
      <c r="AE83" s="88"/>
      <c r="AF83" s="88"/>
      <c r="AG83" s="88"/>
      <c r="AH83" s="88"/>
    </row>
    <row r="84" spans="1:34" ht="15" customHeight="1" x14ac:dyDescent="0.2">
      <c r="A84" s="91" t="s">
        <v>1232</v>
      </c>
      <c r="B84" s="91">
        <v>0.79</v>
      </c>
      <c r="C84" s="91">
        <v>0.83</v>
      </c>
      <c r="D84" s="91">
        <v>0.77</v>
      </c>
      <c r="E84" s="91">
        <v>0.76</v>
      </c>
      <c r="F84" s="91">
        <v>0.77</v>
      </c>
      <c r="G84" s="88"/>
      <c r="H84" s="91" t="s">
        <v>1233</v>
      </c>
      <c r="I84" s="93">
        <v>52637</v>
      </c>
      <c r="J84" s="93">
        <v>54435</v>
      </c>
      <c r="K84" s="93">
        <v>54271</v>
      </c>
      <c r="L84" s="93">
        <v>52100</v>
      </c>
      <c r="M84" s="93">
        <v>36096</v>
      </c>
      <c r="N84" s="88"/>
      <c r="O84" s="91" t="s">
        <v>1234</v>
      </c>
      <c r="P84" s="94">
        <v>6177.4</v>
      </c>
      <c r="Q84" s="94">
        <v>7545.2</v>
      </c>
      <c r="R84" s="94">
        <v>4730.5</v>
      </c>
      <c r="S84" s="94">
        <v>6025.4</v>
      </c>
      <c r="T84" s="94">
        <v>5924.3</v>
      </c>
      <c r="U84" s="88"/>
      <c r="V84" s="88"/>
      <c r="W84" s="88"/>
      <c r="X84" s="88"/>
      <c r="Y84" s="88"/>
      <c r="Z84" s="88"/>
      <c r="AA84" s="88"/>
      <c r="AB84" s="88"/>
      <c r="AC84" s="88"/>
      <c r="AD84" s="88"/>
      <c r="AE84" s="88"/>
      <c r="AF84" s="88"/>
      <c r="AG84" s="88"/>
      <c r="AH84" s="88"/>
    </row>
    <row r="85" spans="1:34" ht="15" customHeight="1" x14ac:dyDescent="0.2">
      <c r="A85" s="91" t="s">
        <v>1193</v>
      </c>
      <c r="B85" s="91">
        <v>0.33</v>
      </c>
      <c r="C85" s="91">
        <v>0.48</v>
      </c>
      <c r="D85" s="91">
        <v>0.21</v>
      </c>
      <c r="E85" s="91">
        <v>0.41</v>
      </c>
      <c r="F85" s="91">
        <v>0.46</v>
      </c>
      <c r="G85" s="88"/>
      <c r="H85" s="92" t="s">
        <v>1235</v>
      </c>
      <c r="I85" s="104"/>
      <c r="J85" s="104"/>
      <c r="K85" s="104"/>
      <c r="L85" s="104"/>
      <c r="M85" s="104"/>
      <c r="N85" s="88"/>
      <c r="O85" s="91" t="s">
        <v>1236</v>
      </c>
      <c r="P85" s="94">
        <v>6177.4</v>
      </c>
      <c r="Q85" s="94">
        <v>7545.2</v>
      </c>
      <c r="R85" s="94">
        <v>4730.5</v>
      </c>
      <c r="S85" s="94">
        <v>6109.4</v>
      </c>
      <c r="T85" s="94">
        <v>5999.3</v>
      </c>
      <c r="U85" s="88"/>
      <c r="V85" s="88"/>
      <c r="W85" s="88"/>
      <c r="X85" s="88"/>
      <c r="Y85" s="88"/>
      <c r="Z85" s="88"/>
      <c r="AA85" s="88"/>
      <c r="AB85" s="88"/>
      <c r="AC85" s="88"/>
      <c r="AD85" s="88"/>
      <c r="AE85" s="88"/>
      <c r="AF85" s="88"/>
      <c r="AG85" s="88"/>
      <c r="AH85" s="88"/>
    </row>
    <row r="86" spans="1:34" ht="15" customHeight="1" x14ac:dyDescent="0.2">
      <c r="A86" s="92" t="s">
        <v>1237</v>
      </c>
      <c r="B86" s="104"/>
      <c r="C86" s="104"/>
      <c r="D86" s="104"/>
      <c r="E86" s="104"/>
      <c r="F86" s="104"/>
      <c r="G86" s="88"/>
      <c r="H86" s="96" t="s">
        <v>1235</v>
      </c>
      <c r="I86" s="97">
        <v>56439</v>
      </c>
      <c r="J86" s="97">
        <v>58455</v>
      </c>
      <c r="K86" s="97">
        <v>60452</v>
      </c>
      <c r="L86" s="97">
        <v>55721</v>
      </c>
      <c r="M86" s="97">
        <v>39070</v>
      </c>
      <c r="N86" s="88"/>
      <c r="O86" s="91" t="s">
        <v>1238</v>
      </c>
      <c r="P86" s="91">
        <v>736.5</v>
      </c>
      <c r="Q86" s="91">
        <v>746.3</v>
      </c>
      <c r="R86" s="91">
        <v>744.6</v>
      </c>
      <c r="S86" s="91">
        <v>758.1</v>
      </c>
      <c r="T86" s="91">
        <v>778.2</v>
      </c>
      <c r="U86" s="88"/>
      <c r="V86" s="88"/>
      <c r="W86" s="88"/>
      <c r="X86" s="88"/>
      <c r="Y86" s="88"/>
      <c r="Z86" s="88"/>
      <c r="AA86" s="88"/>
      <c r="AB86" s="88"/>
      <c r="AC86" s="88"/>
      <c r="AD86" s="88"/>
      <c r="AE86" s="88"/>
      <c r="AF86" s="88"/>
      <c r="AG86" s="88"/>
      <c r="AH86" s="88"/>
    </row>
    <row r="87" spans="1:34" ht="15" customHeight="1" x14ac:dyDescent="0.2">
      <c r="A87" s="91" t="s">
        <v>1239</v>
      </c>
      <c r="B87" s="93">
        <v>35299</v>
      </c>
      <c r="C87" s="93">
        <v>37726</v>
      </c>
      <c r="D87" s="93">
        <v>23360</v>
      </c>
      <c r="E87" s="93">
        <v>29443</v>
      </c>
      <c r="F87" s="93">
        <v>26963</v>
      </c>
      <c r="G87" s="88"/>
      <c r="H87" s="92" t="s">
        <v>1240</v>
      </c>
      <c r="I87" s="104"/>
      <c r="J87" s="104"/>
      <c r="K87" s="104"/>
      <c r="L87" s="104"/>
      <c r="M87" s="104"/>
      <c r="N87" s="88"/>
      <c r="O87" s="91" t="s">
        <v>1241</v>
      </c>
      <c r="P87" s="91">
        <v>8.39</v>
      </c>
      <c r="Q87" s="91">
        <v>10.11</v>
      </c>
      <c r="R87" s="91">
        <v>6.35</v>
      </c>
      <c r="S87" s="91">
        <v>7.95</v>
      </c>
      <c r="T87" s="91">
        <v>7.61</v>
      </c>
      <c r="U87" s="88"/>
      <c r="V87" s="88"/>
      <c r="W87" s="88"/>
      <c r="X87" s="88"/>
      <c r="Y87" s="88"/>
      <c r="Z87" s="88"/>
      <c r="AA87" s="88"/>
      <c r="AB87" s="88"/>
      <c r="AC87" s="88"/>
      <c r="AD87" s="88"/>
      <c r="AE87" s="88"/>
      <c r="AF87" s="88"/>
      <c r="AG87" s="88"/>
      <c r="AH87" s="88"/>
    </row>
    <row r="88" spans="1:34" ht="15" customHeight="1" x14ac:dyDescent="0.2">
      <c r="A88" s="91" t="s">
        <v>1242</v>
      </c>
      <c r="B88" s="93">
        <v>132472</v>
      </c>
      <c r="C88" s="93">
        <v>116115</v>
      </c>
      <c r="D88" s="93">
        <v>94853</v>
      </c>
      <c r="E88" s="93">
        <v>102961</v>
      </c>
      <c r="F88" s="93">
        <v>95541</v>
      </c>
      <c r="G88" s="88"/>
      <c r="H88" s="91" t="s">
        <v>1243</v>
      </c>
      <c r="I88" s="100">
        <v>-6003.4</v>
      </c>
      <c r="J88" s="100">
        <v>-4601</v>
      </c>
      <c r="K88" s="100">
        <v>-7824.9</v>
      </c>
      <c r="L88" s="100">
        <v>-8210.2999999999993</v>
      </c>
      <c r="M88" s="100">
        <v>-6258.4</v>
      </c>
      <c r="N88" s="88"/>
      <c r="O88" s="91" t="s">
        <v>1244</v>
      </c>
      <c r="P88" s="91">
        <v>8.39</v>
      </c>
      <c r="Q88" s="91">
        <v>10.11</v>
      </c>
      <c r="R88" s="91">
        <v>6.35</v>
      </c>
      <c r="S88" s="91">
        <v>8.06</v>
      </c>
      <c r="T88" s="91">
        <v>7.71</v>
      </c>
      <c r="U88" s="88"/>
      <c r="V88" s="88"/>
      <c r="W88" s="88"/>
      <c r="X88" s="88"/>
      <c r="Y88" s="88"/>
      <c r="Z88" s="88"/>
      <c r="AA88" s="88"/>
      <c r="AB88" s="88"/>
      <c r="AC88" s="88"/>
      <c r="AD88" s="88"/>
      <c r="AE88" s="88"/>
      <c r="AF88" s="88"/>
      <c r="AG88" s="88"/>
      <c r="AH88" s="88"/>
    </row>
    <row r="89" spans="1:34" ht="15" customHeight="1" x14ac:dyDescent="0.2">
      <c r="A89" s="91" t="s">
        <v>1245</v>
      </c>
      <c r="B89" s="93">
        <v>336237</v>
      </c>
      <c r="C89" s="93">
        <v>269272</v>
      </c>
      <c r="D89" s="93">
        <v>263134</v>
      </c>
      <c r="E89" s="93">
        <v>231760</v>
      </c>
      <c r="F89" s="93">
        <v>156244</v>
      </c>
      <c r="G89" s="88"/>
      <c r="H89" s="91" t="s">
        <v>1209</v>
      </c>
      <c r="I89" s="91">
        <v>0</v>
      </c>
      <c r="J89" s="91">
        <v>0</v>
      </c>
      <c r="K89" s="91">
        <v>0</v>
      </c>
      <c r="L89" s="91">
        <v>0</v>
      </c>
      <c r="M89" s="91">
        <v>0</v>
      </c>
      <c r="N89" s="88"/>
      <c r="O89" s="91" t="s">
        <v>1246</v>
      </c>
      <c r="P89" s="91">
        <v>10.41</v>
      </c>
      <c r="Q89" s="91">
        <v>9.6</v>
      </c>
      <c r="R89" s="91">
        <v>5.96</v>
      </c>
      <c r="S89" s="91">
        <v>7.99</v>
      </c>
      <c r="T89" s="91">
        <v>7.62</v>
      </c>
      <c r="U89" s="88"/>
      <c r="V89" s="88"/>
      <c r="W89" s="88"/>
      <c r="X89" s="88"/>
      <c r="Y89" s="88"/>
      <c r="Z89" s="88"/>
      <c r="AA89" s="88"/>
      <c r="AB89" s="88"/>
      <c r="AC89" s="88"/>
      <c r="AD89" s="88"/>
      <c r="AE89" s="88"/>
      <c r="AF89" s="88"/>
      <c r="AG89" s="88"/>
      <c r="AH89" s="88"/>
    </row>
    <row r="90" spans="1:34" ht="15" customHeight="1" x14ac:dyDescent="0.2">
      <c r="A90" s="92" t="s">
        <v>1247</v>
      </c>
      <c r="B90" s="104"/>
      <c r="C90" s="104"/>
      <c r="D90" s="104"/>
      <c r="E90" s="104"/>
      <c r="F90" s="104"/>
      <c r="G90" s="88"/>
      <c r="H90" s="91" t="s">
        <v>1248</v>
      </c>
      <c r="I90" s="91">
        <v>0</v>
      </c>
      <c r="J90" s="91">
        <v>0</v>
      </c>
      <c r="K90" s="91">
        <v>0</v>
      </c>
      <c r="L90" s="91">
        <v>0</v>
      </c>
      <c r="M90" s="91">
        <v>0</v>
      </c>
      <c r="N90" s="88"/>
      <c r="O90" s="91" t="s">
        <v>1249</v>
      </c>
      <c r="P90" s="94">
        <v>6177.4</v>
      </c>
      <c r="Q90" s="94">
        <v>7545.2</v>
      </c>
      <c r="R90" s="94">
        <v>4730.5</v>
      </c>
      <c r="S90" s="94">
        <v>6025.4</v>
      </c>
      <c r="T90" s="94">
        <v>5924.3</v>
      </c>
      <c r="U90" s="88"/>
      <c r="V90" s="88"/>
      <c r="W90" s="88"/>
      <c r="X90" s="88"/>
      <c r="Y90" s="88"/>
      <c r="Z90" s="88"/>
      <c r="AA90" s="88"/>
      <c r="AB90" s="88"/>
      <c r="AC90" s="88"/>
      <c r="AD90" s="88"/>
      <c r="AE90" s="88"/>
      <c r="AF90" s="88"/>
      <c r="AG90" s="88"/>
      <c r="AH90" s="88"/>
    </row>
    <row r="91" spans="1:34" ht="15" customHeight="1" x14ac:dyDescent="0.2">
      <c r="A91" s="91" t="s">
        <v>9</v>
      </c>
      <c r="B91" s="91">
        <v>1.43</v>
      </c>
      <c r="C91" s="91">
        <v>1.78</v>
      </c>
      <c r="D91" s="91">
        <v>1.01</v>
      </c>
      <c r="E91" s="91">
        <v>0.98</v>
      </c>
      <c r="F91" s="91">
        <v>1.36</v>
      </c>
      <c r="G91" s="88"/>
      <c r="H91" s="91" t="s">
        <v>1250</v>
      </c>
      <c r="I91" s="100">
        <v>-6003.4</v>
      </c>
      <c r="J91" s="100">
        <v>-4601</v>
      </c>
      <c r="K91" s="100">
        <v>-7824.9</v>
      </c>
      <c r="L91" s="100">
        <v>-8210.2999999999993</v>
      </c>
      <c r="M91" s="100">
        <v>-6258.4</v>
      </c>
      <c r="N91" s="88"/>
      <c r="O91" s="91" t="s">
        <v>1251</v>
      </c>
      <c r="P91" s="91">
        <v>1</v>
      </c>
      <c r="Q91" s="91">
        <v>1</v>
      </c>
      <c r="R91" s="91">
        <v>1</v>
      </c>
      <c r="S91" s="91">
        <v>1</v>
      </c>
      <c r="T91" s="91">
        <v>1</v>
      </c>
      <c r="U91" s="88"/>
      <c r="V91" s="88"/>
      <c r="W91" s="88"/>
      <c r="X91" s="88"/>
      <c r="Y91" s="88"/>
      <c r="Z91" s="88"/>
      <c r="AA91" s="88"/>
      <c r="AB91" s="88"/>
      <c r="AC91" s="88"/>
      <c r="AD91" s="88"/>
      <c r="AE91" s="88"/>
      <c r="AF91" s="88"/>
      <c r="AG91" s="88"/>
      <c r="AH91" s="88"/>
    </row>
    <row r="92" spans="1:34" ht="15" customHeight="1" x14ac:dyDescent="0.2">
      <c r="A92" s="91" t="s">
        <v>1252</v>
      </c>
      <c r="B92" s="91">
        <v>1.41</v>
      </c>
      <c r="C92" s="91">
        <v>1.76</v>
      </c>
      <c r="D92" s="91">
        <v>1</v>
      </c>
      <c r="E92" s="91">
        <v>0.97</v>
      </c>
      <c r="F92" s="91">
        <v>1.35</v>
      </c>
      <c r="G92" s="88"/>
      <c r="H92" s="91" t="s">
        <v>1253</v>
      </c>
      <c r="I92" s="93">
        <v>71624</v>
      </c>
      <c r="J92" s="93">
        <v>67810</v>
      </c>
      <c r="K92" s="93">
        <v>67066</v>
      </c>
      <c r="L92" s="93">
        <v>66329</v>
      </c>
      <c r="M92" s="93">
        <v>61529</v>
      </c>
      <c r="N92" s="88"/>
      <c r="O92" s="91" t="s">
        <v>1254</v>
      </c>
      <c r="P92" s="91">
        <v>736.5</v>
      </c>
      <c r="Q92" s="91">
        <v>746.3</v>
      </c>
      <c r="R92" s="91">
        <v>744.6</v>
      </c>
      <c r="S92" s="91">
        <v>758.1</v>
      </c>
      <c r="T92" s="91">
        <v>778.2</v>
      </c>
      <c r="U92" s="88"/>
      <c r="V92" s="88"/>
      <c r="W92" s="88"/>
      <c r="X92" s="88"/>
      <c r="Y92" s="88"/>
      <c r="Z92" s="88"/>
      <c r="AA92" s="88"/>
      <c r="AB92" s="88"/>
      <c r="AC92" s="88"/>
      <c r="AD92" s="88"/>
      <c r="AE92" s="88"/>
      <c r="AF92" s="88"/>
      <c r="AG92" s="88"/>
      <c r="AH92" s="88"/>
    </row>
    <row r="93" spans="1:34" ht="15" customHeight="1" x14ac:dyDescent="0.2">
      <c r="A93" s="91" t="s">
        <v>1255</v>
      </c>
      <c r="B93" s="91">
        <v>0.03</v>
      </c>
      <c r="C93" s="91">
        <v>0.06</v>
      </c>
      <c r="D93" s="91">
        <v>0</v>
      </c>
      <c r="E93" s="95">
        <v>0</v>
      </c>
      <c r="F93" s="91">
        <v>0.03</v>
      </c>
      <c r="G93" s="88"/>
      <c r="H93" s="91" t="s">
        <v>1256</v>
      </c>
      <c r="I93" s="94">
        <v>8563.7000000000007</v>
      </c>
      <c r="J93" s="94">
        <v>8248.2000000000007</v>
      </c>
      <c r="K93" s="94">
        <v>7920.2</v>
      </c>
      <c r="L93" s="94">
        <v>7670.5</v>
      </c>
      <c r="M93" s="94">
        <v>7392.6</v>
      </c>
      <c r="N93" s="88"/>
      <c r="O93" s="91" t="s">
        <v>1257</v>
      </c>
      <c r="P93" s="91">
        <v>8.39</v>
      </c>
      <c r="Q93" s="91">
        <v>10.11</v>
      </c>
      <c r="R93" s="91">
        <v>6.35</v>
      </c>
      <c r="S93" s="91">
        <v>7.95</v>
      </c>
      <c r="T93" s="91">
        <v>7.61</v>
      </c>
      <c r="U93" s="88"/>
      <c r="V93" s="88"/>
      <c r="W93" s="88"/>
      <c r="X93" s="88"/>
      <c r="Y93" s="88"/>
      <c r="Z93" s="88"/>
      <c r="AA93" s="88"/>
      <c r="AB93" s="88"/>
      <c r="AC93" s="88"/>
      <c r="AD93" s="88"/>
      <c r="AE93" s="88"/>
      <c r="AF93" s="88"/>
      <c r="AG93" s="88"/>
      <c r="AH93" s="88"/>
    </row>
    <row r="94" spans="1:34" ht="15" customHeight="1" x14ac:dyDescent="0.2">
      <c r="A94" s="92" t="s">
        <v>1258</v>
      </c>
      <c r="B94" s="104"/>
      <c r="C94" s="104"/>
      <c r="D94" s="104"/>
      <c r="E94" s="104"/>
      <c r="F94" s="104"/>
      <c r="G94" s="88"/>
      <c r="H94" s="91" t="s">
        <v>1259</v>
      </c>
      <c r="I94" s="91">
        <v>16.600000000000001</v>
      </c>
      <c r="J94" s="91">
        <v>16.600000000000001</v>
      </c>
      <c r="K94" s="91">
        <v>16.600000000000001</v>
      </c>
      <c r="L94" s="91">
        <v>16.600000000000001</v>
      </c>
      <c r="M94" s="91">
        <v>16.600000000000001</v>
      </c>
      <c r="N94" s="88"/>
      <c r="O94" s="91" t="s">
        <v>1260</v>
      </c>
      <c r="P94" s="91">
        <v>8.39</v>
      </c>
      <c r="Q94" s="91">
        <v>10.11</v>
      </c>
      <c r="R94" s="91">
        <v>6.35</v>
      </c>
      <c r="S94" s="91">
        <v>8.06</v>
      </c>
      <c r="T94" s="91">
        <v>7.71</v>
      </c>
      <c r="U94" s="88"/>
      <c r="V94" s="88"/>
      <c r="W94" s="88"/>
      <c r="X94" s="88"/>
      <c r="Y94" s="88"/>
      <c r="Z94" s="88"/>
      <c r="AA94" s="88"/>
      <c r="AB94" s="88"/>
      <c r="AC94" s="88"/>
      <c r="AD94" s="88"/>
      <c r="AE94" s="88"/>
      <c r="AF94" s="88"/>
      <c r="AG94" s="88"/>
      <c r="AH94" s="88"/>
    </row>
    <row r="95" spans="1:34" ht="15" customHeight="1" x14ac:dyDescent="0.2">
      <c r="A95" s="91" t="s">
        <v>1261</v>
      </c>
      <c r="B95" s="91">
        <v>11.63</v>
      </c>
      <c r="C95" s="91">
        <v>11.66</v>
      </c>
      <c r="D95" s="91">
        <v>8.86</v>
      </c>
      <c r="E95" s="91">
        <v>9.16</v>
      </c>
      <c r="F95" s="91">
        <v>9.6199999999999992</v>
      </c>
      <c r="G95" s="88"/>
      <c r="H95" s="91" t="s">
        <v>1262</v>
      </c>
      <c r="I95" s="94">
        <v>8547.1</v>
      </c>
      <c r="J95" s="94">
        <v>8231.6</v>
      </c>
      <c r="K95" s="94">
        <v>7903.6</v>
      </c>
      <c r="L95" s="94">
        <v>7653.9</v>
      </c>
      <c r="M95" s="94">
        <v>7376</v>
      </c>
      <c r="N95" s="88"/>
      <c r="O95" s="91" t="s">
        <v>1263</v>
      </c>
      <c r="P95" s="91">
        <v>10.41</v>
      </c>
      <c r="Q95" s="91">
        <v>9.6</v>
      </c>
      <c r="R95" s="91">
        <v>5.96</v>
      </c>
      <c r="S95" s="91">
        <v>7.99</v>
      </c>
      <c r="T95" s="91">
        <v>7.62</v>
      </c>
      <c r="U95" s="88"/>
      <c r="V95" s="88"/>
      <c r="W95" s="88"/>
      <c r="X95" s="88"/>
      <c r="Y95" s="88"/>
      <c r="Z95" s="88"/>
      <c r="AA95" s="88"/>
      <c r="AB95" s="88"/>
      <c r="AC95" s="88"/>
      <c r="AD95" s="88"/>
      <c r="AE95" s="88"/>
      <c r="AF95" s="88"/>
      <c r="AG95" s="88"/>
      <c r="AH95" s="88"/>
    </row>
    <row r="96" spans="1:34" ht="15" customHeight="1" x14ac:dyDescent="0.2">
      <c r="A96" s="91" t="s">
        <v>1264</v>
      </c>
      <c r="B96" s="91">
        <v>31.48</v>
      </c>
      <c r="C96" s="91">
        <v>31.38</v>
      </c>
      <c r="D96" s="91">
        <v>41.3</v>
      </c>
      <c r="E96" s="91">
        <v>39.96</v>
      </c>
      <c r="F96" s="91">
        <v>38.03</v>
      </c>
      <c r="G96" s="88"/>
      <c r="H96" s="91" t="s">
        <v>1265</v>
      </c>
      <c r="I96" s="93">
        <v>57057</v>
      </c>
      <c r="J96" s="93">
        <v>54961</v>
      </c>
      <c r="K96" s="93">
        <v>51321</v>
      </c>
      <c r="L96" s="93">
        <v>50448</v>
      </c>
      <c r="M96" s="93">
        <v>47878</v>
      </c>
      <c r="N96" s="88"/>
      <c r="O96" s="91" t="s">
        <v>1266</v>
      </c>
      <c r="P96" s="91">
        <v>0</v>
      </c>
      <c r="Q96" s="91">
        <v>0</v>
      </c>
      <c r="R96" s="91">
        <v>0</v>
      </c>
      <c r="S96" s="95">
        <v>-0.11</v>
      </c>
      <c r="T96" s="95">
        <v>-0.1</v>
      </c>
      <c r="U96" s="88"/>
      <c r="V96" s="88"/>
      <c r="W96" s="88"/>
      <c r="X96" s="88"/>
      <c r="Y96" s="88"/>
      <c r="Z96" s="88"/>
      <c r="AA96" s="88"/>
      <c r="AB96" s="88"/>
      <c r="AC96" s="88"/>
      <c r="AD96" s="88"/>
      <c r="AE96" s="88"/>
      <c r="AF96" s="88"/>
      <c r="AG96" s="88"/>
      <c r="AH96" s="88"/>
    </row>
    <row r="97" spans="1:34" ht="15" customHeight="1" x14ac:dyDescent="0.2">
      <c r="A97" s="91" t="s">
        <v>1267</v>
      </c>
      <c r="B97" s="91">
        <v>10.039999999999999</v>
      </c>
      <c r="C97" s="91">
        <v>12.18</v>
      </c>
      <c r="D97" s="91">
        <v>10.93</v>
      </c>
      <c r="E97" s="91">
        <v>9.2799999999999994</v>
      </c>
      <c r="F97" s="91">
        <v>9.7799999999999994</v>
      </c>
      <c r="G97" s="88"/>
      <c r="H97" s="96" t="s">
        <v>1268</v>
      </c>
      <c r="I97" s="97">
        <v>59544</v>
      </c>
      <c r="J97" s="97">
        <v>57535</v>
      </c>
      <c r="K97" s="97">
        <v>53908</v>
      </c>
      <c r="L97" s="97">
        <v>52931</v>
      </c>
      <c r="M97" s="97">
        <v>50487</v>
      </c>
      <c r="N97" s="88"/>
      <c r="O97" s="91" t="s">
        <v>1269</v>
      </c>
      <c r="P97" s="91">
        <v>8.51</v>
      </c>
      <c r="Q97" s="91">
        <v>10.130000000000001</v>
      </c>
      <c r="R97" s="91">
        <v>6.21</v>
      </c>
      <c r="S97" s="91">
        <v>8.1199999999999992</v>
      </c>
      <c r="T97" s="91">
        <v>7.06</v>
      </c>
      <c r="U97" s="88"/>
      <c r="V97" s="88"/>
      <c r="W97" s="88"/>
      <c r="X97" s="88"/>
      <c r="Y97" s="88"/>
      <c r="Z97" s="88"/>
      <c r="AA97" s="88"/>
      <c r="AB97" s="88"/>
      <c r="AC97" s="88"/>
      <c r="AD97" s="88"/>
      <c r="AE97" s="88"/>
      <c r="AF97" s="88"/>
      <c r="AG97" s="88"/>
      <c r="AH97" s="88"/>
    </row>
    <row r="98" spans="1:34" ht="15" customHeight="1" x14ac:dyDescent="0.2">
      <c r="A98" s="91" t="s">
        <v>1270</v>
      </c>
      <c r="B98" s="91">
        <v>36.450000000000003</v>
      </c>
      <c r="C98" s="91">
        <v>30.06</v>
      </c>
      <c r="D98" s="91">
        <v>33.47</v>
      </c>
      <c r="E98" s="91">
        <v>39.46</v>
      </c>
      <c r="F98" s="91">
        <v>37.44</v>
      </c>
      <c r="G98" s="88"/>
      <c r="H98" s="91" t="s">
        <v>1271</v>
      </c>
      <c r="I98" s="100">
        <v>-2486.6</v>
      </c>
      <c r="J98" s="100">
        <v>-2573.6999999999998</v>
      </c>
      <c r="K98" s="100">
        <v>-2586.8000000000002</v>
      </c>
      <c r="L98" s="100">
        <v>-2482.6999999999998</v>
      </c>
      <c r="M98" s="100">
        <v>-2609.5</v>
      </c>
      <c r="N98" s="88"/>
      <c r="O98" s="92" t="s">
        <v>1272</v>
      </c>
      <c r="P98" s="104"/>
      <c r="Q98" s="104"/>
      <c r="R98" s="104"/>
      <c r="S98" s="104"/>
      <c r="T98" s="104"/>
      <c r="U98" s="88"/>
      <c r="V98" s="88"/>
      <c r="W98" s="88"/>
      <c r="X98" s="88"/>
      <c r="Y98" s="88"/>
      <c r="Z98" s="88"/>
      <c r="AA98" s="88"/>
      <c r="AB98" s="88"/>
      <c r="AC98" s="88"/>
      <c r="AD98" s="88"/>
      <c r="AE98" s="88"/>
      <c r="AF98" s="88"/>
      <c r="AG98" s="88"/>
      <c r="AH98" s="88"/>
    </row>
    <row r="99" spans="1:34" ht="15" customHeight="1" x14ac:dyDescent="0.2">
      <c r="A99" s="91" t="s">
        <v>1273</v>
      </c>
      <c r="B99" s="91">
        <v>185.4</v>
      </c>
      <c r="C99" s="91">
        <v>199.5</v>
      </c>
      <c r="D99" s="91">
        <v>186.7</v>
      </c>
      <c r="E99" s="91">
        <v>201.1</v>
      </c>
      <c r="F99" s="91">
        <v>189.7</v>
      </c>
      <c r="G99" s="88"/>
      <c r="H99" s="91" t="s">
        <v>1009</v>
      </c>
      <c r="I99" s="100">
        <v>-6003.4</v>
      </c>
      <c r="J99" s="100">
        <v>-4601</v>
      </c>
      <c r="K99" s="100">
        <v>-7824.9</v>
      </c>
      <c r="L99" s="100">
        <v>-8210.2999999999993</v>
      </c>
      <c r="M99" s="100">
        <v>-6258.4</v>
      </c>
      <c r="N99" s="88"/>
      <c r="O99" s="91" t="s">
        <v>1274</v>
      </c>
      <c r="P99" s="94">
        <v>6177.4</v>
      </c>
      <c r="Q99" s="94">
        <v>7545.2</v>
      </c>
      <c r="R99" s="94">
        <v>4730.5</v>
      </c>
      <c r="S99" s="94">
        <v>6025.4</v>
      </c>
      <c r="T99" s="94">
        <v>5924.3</v>
      </c>
      <c r="U99" s="88"/>
      <c r="V99" s="88"/>
      <c r="W99" s="88"/>
      <c r="X99" s="88"/>
      <c r="Y99" s="88"/>
      <c r="Z99" s="88"/>
      <c r="AA99" s="88"/>
      <c r="AB99" s="88"/>
      <c r="AC99" s="88"/>
      <c r="AD99" s="88"/>
      <c r="AE99" s="88"/>
      <c r="AF99" s="88"/>
      <c r="AG99" s="88"/>
      <c r="AH99" s="88"/>
    </row>
    <row r="100" spans="1:34" ht="15" customHeight="1" x14ac:dyDescent="0.2">
      <c r="A100" s="91" t="s">
        <v>1275</v>
      </c>
      <c r="B100" s="91">
        <v>1.97</v>
      </c>
      <c r="C100" s="91">
        <v>1.83</v>
      </c>
      <c r="D100" s="91">
        <v>1.96</v>
      </c>
      <c r="E100" s="91">
        <v>1.82</v>
      </c>
      <c r="F100" s="91">
        <v>1.93</v>
      </c>
      <c r="G100" s="88"/>
      <c r="H100" s="92" t="s">
        <v>1276</v>
      </c>
      <c r="I100" s="104"/>
      <c r="J100" s="104"/>
      <c r="K100" s="104"/>
      <c r="L100" s="104"/>
      <c r="M100" s="104"/>
      <c r="N100" s="88"/>
      <c r="O100" s="91" t="s">
        <v>1277</v>
      </c>
      <c r="P100" s="94">
        <v>6177.4</v>
      </c>
      <c r="Q100" s="94">
        <v>7545.2</v>
      </c>
      <c r="R100" s="94">
        <v>4730.5</v>
      </c>
      <c r="S100" s="94">
        <v>6109.4</v>
      </c>
      <c r="T100" s="94">
        <v>5999.3</v>
      </c>
      <c r="U100" s="88"/>
      <c r="V100" s="88"/>
      <c r="W100" s="88"/>
      <c r="X100" s="88"/>
      <c r="Y100" s="88"/>
      <c r="Z100" s="88"/>
      <c r="AA100" s="88"/>
      <c r="AB100" s="88"/>
      <c r="AC100" s="88"/>
      <c r="AD100" s="88"/>
      <c r="AE100" s="88"/>
      <c r="AF100" s="88"/>
      <c r="AG100" s="88"/>
      <c r="AH100" s="88"/>
    </row>
    <row r="101" spans="1:34" x14ac:dyDescent="0.2">
      <c r="A101" s="91" t="s">
        <v>1278</v>
      </c>
      <c r="B101" s="95">
        <v>-3</v>
      </c>
      <c r="C101" s="91">
        <v>3.16</v>
      </c>
      <c r="D101" s="91">
        <v>9.7899999999999991</v>
      </c>
      <c r="E101" s="91">
        <v>2.33</v>
      </c>
      <c r="F101" s="91">
        <v>2.52</v>
      </c>
      <c r="G101" s="88"/>
      <c r="H101" s="96" t="s">
        <v>1279</v>
      </c>
      <c r="I101" s="101">
        <v>-6003.4</v>
      </c>
      <c r="J101" s="101">
        <v>-4601</v>
      </c>
      <c r="K101" s="101">
        <v>-7824.9</v>
      </c>
      <c r="L101" s="101">
        <v>-8210.2999999999993</v>
      </c>
      <c r="M101" s="101">
        <v>-6258.4</v>
      </c>
      <c r="N101" s="88"/>
      <c r="O101" s="91" t="s">
        <v>1057</v>
      </c>
      <c r="P101" s="91">
        <v>741.3</v>
      </c>
      <c r="Q101" s="91">
        <v>751.8</v>
      </c>
      <c r="R101" s="91">
        <v>750.1</v>
      </c>
      <c r="S101" s="91">
        <v>764.9</v>
      </c>
      <c r="T101" s="91">
        <v>785.6</v>
      </c>
      <c r="U101" s="88"/>
      <c r="V101" s="88"/>
      <c r="W101" s="88"/>
      <c r="X101" s="88"/>
      <c r="Y101" s="88"/>
      <c r="Z101" s="88"/>
      <c r="AA101" s="88"/>
      <c r="AB101" s="88"/>
      <c r="AC101" s="88"/>
      <c r="AD101" s="88"/>
      <c r="AE101" s="88"/>
      <c r="AF101" s="88"/>
      <c r="AG101" s="88"/>
      <c r="AH101" s="88"/>
    </row>
    <row r="102" spans="1:34" x14ac:dyDescent="0.2">
      <c r="A102" s="88"/>
      <c r="B102" s="88"/>
      <c r="C102" s="88"/>
      <c r="D102" s="88"/>
      <c r="E102" s="88"/>
      <c r="F102" s="88"/>
      <c r="G102" s="88"/>
      <c r="H102" s="92" t="s">
        <v>1280</v>
      </c>
      <c r="I102" s="104"/>
      <c r="J102" s="104"/>
      <c r="K102" s="104"/>
      <c r="L102" s="104"/>
      <c r="M102" s="104"/>
      <c r="N102" s="88"/>
      <c r="O102" s="91" t="s">
        <v>1281</v>
      </c>
      <c r="P102" s="91">
        <v>8.33</v>
      </c>
      <c r="Q102" s="91">
        <v>10.039999999999999</v>
      </c>
      <c r="R102" s="91">
        <v>6.31</v>
      </c>
      <c r="S102" s="91">
        <v>7.88</v>
      </c>
      <c r="T102" s="91">
        <v>7.54</v>
      </c>
      <c r="U102" s="88"/>
      <c r="V102" s="88"/>
      <c r="W102" s="88"/>
      <c r="X102" s="88"/>
      <c r="Y102" s="88"/>
      <c r="Z102" s="88"/>
      <c r="AA102" s="88"/>
      <c r="AB102" s="88"/>
      <c r="AC102" s="88"/>
      <c r="AD102" s="88"/>
      <c r="AE102" s="88"/>
      <c r="AF102" s="88"/>
      <c r="AG102" s="88"/>
      <c r="AH102" s="88"/>
    </row>
    <row r="103" spans="1:34" x14ac:dyDescent="0.2">
      <c r="A103" s="88"/>
      <c r="B103" s="88"/>
      <c r="C103" s="88"/>
      <c r="D103" s="88"/>
      <c r="E103" s="88"/>
      <c r="F103" s="88"/>
      <c r="G103" s="88"/>
      <c r="H103" s="96" t="s">
        <v>1282</v>
      </c>
      <c r="I103" s="97">
        <v>50436</v>
      </c>
      <c r="J103" s="97">
        <v>53854</v>
      </c>
      <c r="K103" s="97">
        <v>52627</v>
      </c>
      <c r="L103" s="97">
        <v>47511</v>
      </c>
      <c r="M103" s="97">
        <v>32811</v>
      </c>
      <c r="N103" s="88"/>
      <c r="O103" s="91" t="s">
        <v>1052</v>
      </c>
      <c r="P103" s="91">
        <v>8.33</v>
      </c>
      <c r="Q103" s="91">
        <v>10.039999999999999</v>
      </c>
      <c r="R103" s="91">
        <v>6.31</v>
      </c>
      <c r="S103" s="91">
        <v>7.99</v>
      </c>
      <c r="T103" s="91">
        <v>7.64</v>
      </c>
      <c r="U103" s="88"/>
      <c r="V103" s="88"/>
      <c r="W103" s="88"/>
      <c r="X103" s="88"/>
      <c r="Y103" s="88"/>
      <c r="Z103" s="88"/>
      <c r="AA103" s="88"/>
      <c r="AB103" s="88"/>
      <c r="AC103" s="88"/>
      <c r="AD103" s="88"/>
      <c r="AE103" s="88"/>
      <c r="AF103" s="88"/>
      <c r="AG103" s="88"/>
      <c r="AH103" s="88"/>
    </row>
    <row r="104" spans="1:34" x14ac:dyDescent="0.2">
      <c r="A104" s="88"/>
      <c r="B104" s="88"/>
      <c r="C104" s="88"/>
      <c r="D104" s="88"/>
      <c r="E104" s="88"/>
      <c r="F104" s="88"/>
      <c r="G104" s="88"/>
      <c r="H104" s="92" t="s">
        <v>1283</v>
      </c>
      <c r="I104" s="104"/>
      <c r="J104" s="104"/>
      <c r="K104" s="104"/>
      <c r="L104" s="104"/>
      <c r="M104" s="104"/>
      <c r="N104" s="88"/>
      <c r="O104" s="91" t="s">
        <v>1284</v>
      </c>
      <c r="P104" s="91">
        <v>10.34</v>
      </c>
      <c r="Q104" s="91">
        <v>9.5299999999999994</v>
      </c>
      <c r="R104" s="91">
        <v>5.92</v>
      </c>
      <c r="S104" s="91">
        <v>7.92</v>
      </c>
      <c r="T104" s="91">
        <v>7.54</v>
      </c>
      <c r="U104" s="88"/>
      <c r="V104" s="88"/>
      <c r="W104" s="88"/>
      <c r="X104" s="88"/>
      <c r="Y104" s="88"/>
      <c r="Z104" s="88"/>
      <c r="AA104" s="88"/>
      <c r="AB104" s="88"/>
      <c r="AC104" s="88"/>
      <c r="AD104" s="88"/>
      <c r="AE104" s="88"/>
      <c r="AF104" s="88"/>
      <c r="AG104" s="88"/>
      <c r="AH104" s="88"/>
    </row>
    <row r="105" spans="1:34" ht="29" x14ac:dyDescent="0.2">
      <c r="A105" s="88"/>
      <c r="B105" s="88"/>
      <c r="C105" s="88"/>
      <c r="D105" s="88"/>
      <c r="E105" s="88"/>
      <c r="F105" s="88"/>
      <c r="G105" s="88"/>
      <c r="H105" s="91" t="s">
        <v>1285</v>
      </c>
      <c r="I105" s="94">
        <v>1660.6</v>
      </c>
      <c r="J105" s="94">
        <v>1660.6</v>
      </c>
      <c r="K105" s="94">
        <v>1660.6</v>
      </c>
      <c r="L105" s="94">
        <v>1660.6</v>
      </c>
      <c r="M105" s="94">
        <v>1660.6</v>
      </c>
      <c r="N105" s="88"/>
      <c r="O105" s="91" t="s">
        <v>1286</v>
      </c>
      <c r="P105" s="94">
        <v>6177.4</v>
      </c>
      <c r="Q105" s="94">
        <v>7545.2</v>
      </c>
      <c r="R105" s="94">
        <v>4730.5</v>
      </c>
      <c r="S105" s="94">
        <v>6025.4</v>
      </c>
      <c r="T105" s="94">
        <v>5924.3</v>
      </c>
      <c r="U105" s="88"/>
      <c r="V105" s="88"/>
      <c r="W105" s="88"/>
      <c r="X105" s="88"/>
      <c r="Y105" s="88"/>
      <c r="Z105" s="88"/>
      <c r="AA105" s="88"/>
      <c r="AB105" s="88"/>
      <c r="AC105" s="88"/>
      <c r="AD105" s="88"/>
      <c r="AE105" s="88"/>
      <c r="AF105" s="88"/>
      <c r="AG105" s="88"/>
      <c r="AH105" s="88"/>
    </row>
    <row r="106" spans="1:34" x14ac:dyDescent="0.2">
      <c r="A106" s="88"/>
      <c r="B106" s="88"/>
      <c r="C106" s="88"/>
      <c r="D106" s="88"/>
      <c r="E106" s="88"/>
      <c r="F106" s="88"/>
      <c r="G106" s="88"/>
      <c r="H106" s="91" t="s">
        <v>1159</v>
      </c>
      <c r="I106" s="91">
        <v>731.3</v>
      </c>
      <c r="J106" s="91">
        <v>744.8</v>
      </c>
      <c r="K106" s="91">
        <v>745.4</v>
      </c>
      <c r="L106" s="91">
        <v>746.3</v>
      </c>
      <c r="M106" s="91">
        <v>767.1</v>
      </c>
      <c r="N106" s="88"/>
      <c r="O106" s="91" t="s">
        <v>1287</v>
      </c>
      <c r="P106" s="91">
        <v>1</v>
      </c>
      <c r="Q106" s="91">
        <v>1</v>
      </c>
      <c r="R106" s="91">
        <v>1</v>
      </c>
      <c r="S106" s="91">
        <v>1</v>
      </c>
      <c r="T106" s="91">
        <v>1</v>
      </c>
      <c r="U106" s="88"/>
      <c r="V106" s="88"/>
      <c r="W106" s="88"/>
      <c r="X106" s="88"/>
      <c r="Y106" s="88"/>
      <c r="Z106" s="88"/>
      <c r="AA106" s="88"/>
      <c r="AB106" s="88"/>
      <c r="AC106" s="88"/>
      <c r="AD106" s="88"/>
      <c r="AE106" s="88"/>
      <c r="AF106" s="88"/>
      <c r="AG106" s="88"/>
      <c r="AH106" s="88"/>
    </row>
    <row r="107" spans="1:34" x14ac:dyDescent="0.2">
      <c r="A107" s="88"/>
      <c r="B107" s="88"/>
      <c r="C107" s="88"/>
      <c r="D107" s="88"/>
      <c r="E107" s="88"/>
      <c r="F107" s="88"/>
      <c r="G107" s="88"/>
      <c r="H107" s="91" t="s">
        <v>1288</v>
      </c>
      <c r="I107" s="91">
        <v>929.3</v>
      </c>
      <c r="J107" s="91">
        <v>915.8</v>
      </c>
      <c r="K107" s="91">
        <v>915.2</v>
      </c>
      <c r="L107" s="91">
        <v>914.3</v>
      </c>
      <c r="M107" s="91">
        <v>893.5</v>
      </c>
      <c r="N107" s="88"/>
      <c r="O107" s="91" t="s">
        <v>1289</v>
      </c>
      <c r="P107" s="91">
        <v>741.3</v>
      </c>
      <c r="Q107" s="91">
        <v>751.8</v>
      </c>
      <c r="R107" s="91">
        <v>750.1</v>
      </c>
      <c r="S107" s="91">
        <v>764.9</v>
      </c>
      <c r="T107" s="91">
        <v>785.6</v>
      </c>
      <c r="U107" s="88"/>
      <c r="V107" s="88"/>
      <c r="W107" s="88"/>
      <c r="X107" s="88"/>
      <c r="Y107" s="88"/>
      <c r="Z107" s="88"/>
      <c r="AA107" s="88"/>
      <c r="AB107" s="88"/>
      <c r="AC107" s="88"/>
      <c r="AD107" s="88"/>
      <c r="AE107" s="88"/>
      <c r="AF107" s="88"/>
      <c r="AG107" s="88"/>
      <c r="AH107" s="88"/>
    </row>
    <row r="108" spans="1:34" x14ac:dyDescent="0.2">
      <c r="A108" s="88"/>
      <c r="B108" s="88"/>
      <c r="C108" s="88"/>
      <c r="D108" s="88"/>
      <c r="E108" s="88"/>
      <c r="F108" s="88"/>
      <c r="G108" s="88"/>
      <c r="H108" s="91" t="s">
        <v>1290</v>
      </c>
      <c r="I108" s="94">
        <v>3500</v>
      </c>
      <c r="J108" s="94">
        <v>3500</v>
      </c>
      <c r="K108" s="94">
        <v>3500</v>
      </c>
      <c r="L108" s="94">
        <v>3500</v>
      </c>
      <c r="M108" s="94">
        <v>3500</v>
      </c>
      <c r="N108" s="88"/>
      <c r="O108" s="91" t="s">
        <v>1291</v>
      </c>
      <c r="P108" s="91">
        <v>8.33</v>
      </c>
      <c r="Q108" s="91">
        <v>10.039999999999999</v>
      </c>
      <c r="R108" s="91">
        <v>6.31</v>
      </c>
      <c r="S108" s="91">
        <v>7.88</v>
      </c>
      <c r="T108" s="91">
        <v>7.54</v>
      </c>
      <c r="U108" s="88"/>
      <c r="V108" s="88"/>
      <c r="W108" s="88"/>
      <c r="X108" s="88"/>
      <c r="Y108" s="88"/>
      <c r="Z108" s="88"/>
      <c r="AA108" s="88"/>
      <c r="AB108" s="88"/>
      <c r="AC108" s="88"/>
      <c r="AD108" s="88"/>
      <c r="AE108" s="88"/>
      <c r="AF108" s="88"/>
      <c r="AG108" s="88"/>
      <c r="AH108" s="88"/>
    </row>
    <row r="109" spans="1:34" x14ac:dyDescent="0.2">
      <c r="A109" s="88"/>
      <c r="B109" s="88"/>
      <c r="C109" s="88"/>
      <c r="D109" s="88"/>
      <c r="E109" s="88"/>
      <c r="F109" s="88"/>
      <c r="G109" s="88"/>
      <c r="H109" s="91" t="s">
        <v>1292</v>
      </c>
      <c r="I109" s="94">
        <v>1660.6</v>
      </c>
      <c r="J109" s="94">
        <v>1660.6</v>
      </c>
      <c r="K109" s="94">
        <v>1660.6</v>
      </c>
      <c r="L109" s="94">
        <v>1660.6</v>
      </c>
      <c r="M109" s="94">
        <v>1660.6</v>
      </c>
      <c r="N109" s="88"/>
      <c r="O109" s="91" t="s">
        <v>1293</v>
      </c>
      <c r="P109" s="91">
        <v>8.33</v>
      </c>
      <c r="Q109" s="91">
        <v>10.039999999999999</v>
      </c>
      <c r="R109" s="91">
        <v>6.31</v>
      </c>
      <c r="S109" s="91">
        <v>7.99</v>
      </c>
      <c r="T109" s="91">
        <v>7.64</v>
      </c>
      <c r="U109" s="88"/>
      <c r="V109" s="88"/>
      <c r="W109" s="88"/>
      <c r="X109" s="88"/>
      <c r="Y109" s="88"/>
      <c r="Z109" s="88"/>
      <c r="AA109" s="88"/>
      <c r="AB109" s="88"/>
      <c r="AC109" s="88"/>
      <c r="AD109" s="88"/>
      <c r="AE109" s="88"/>
      <c r="AF109" s="88"/>
      <c r="AG109" s="88"/>
      <c r="AH109" s="88"/>
    </row>
    <row r="110" spans="1:34" x14ac:dyDescent="0.2">
      <c r="A110" s="88"/>
      <c r="B110" s="88"/>
      <c r="C110" s="88"/>
      <c r="D110" s="88"/>
      <c r="E110" s="88"/>
      <c r="F110" s="88"/>
      <c r="G110" s="88"/>
      <c r="H110" s="91" t="s">
        <v>1294</v>
      </c>
      <c r="I110" s="91">
        <v>731.3</v>
      </c>
      <c r="J110" s="91">
        <v>744.8</v>
      </c>
      <c r="K110" s="91">
        <v>745.4</v>
      </c>
      <c r="L110" s="91">
        <v>746.3</v>
      </c>
      <c r="M110" s="91">
        <v>767.1</v>
      </c>
      <c r="N110" s="88"/>
      <c r="O110" s="91" t="s">
        <v>1295</v>
      </c>
      <c r="P110" s="91">
        <v>10.34</v>
      </c>
      <c r="Q110" s="91">
        <v>9.5299999999999994</v>
      </c>
      <c r="R110" s="91">
        <v>5.92</v>
      </c>
      <c r="S110" s="91">
        <v>7.92</v>
      </c>
      <c r="T110" s="91">
        <v>7.54</v>
      </c>
      <c r="U110" s="88"/>
      <c r="V110" s="88"/>
      <c r="W110" s="88"/>
      <c r="X110" s="88"/>
      <c r="Y110" s="88"/>
      <c r="Z110" s="88"/>
      <c r="AA110" s="88"/>
      <c r="AB110" s="88"/>
      <c r="AC110" s="88"/>
      <c r="AD110" s="88"/>
      <c r="AE110" s="88"/>
      <c r="AF110" s="88"/>
      <c r="AG110" s="88"/>
      <c r="AH110" s="88"/>
    </row>
    <row r="111" spans="1:34" x14ac:dyDescent="0.2">
      <c r="A111" s="88"/>
      <c r="B111" s="88"/>
      <c r="C111" s="88"/>
      <c r="D111" s="88"/>
      <c r="E111" s="88"/>
      <c r="F111" s="88"/>
      <c r="G111" s="88"/>
      <c r="H111" s="91" t="s">
        <v>1296</v>
      </c>
      <c r="I111" s="91">
        <v>929.3</v>
      </c>
      <c r="J111" s="91">
        <v>915.8</v>
      </c>
      <c r="K111" s="91">
        <v>915.2</v>
      </c>
      <c r="L111" s="91">
        <v>914.3</v>
      </c>
      <c r="M111" s="91">
        <v>893.5</v>
      </c>
      <c r="N111" s="88"/>
      <c r="O111" s="91" t="s">
        <v>1297</v>
      </c>
      <c r="P111" s="91">
        <v>0</v>
      </c>
      <c r="Q111" s="91">
        <v>0</v>
      </c>
      <c r="R111" s="91">
        <v>0</v>
      </c>
      <c r="S111" s="95">
        <v>-0.11</v>
      </c>
      <c r="T111" s="95">
        <v>-0.1</v>
      </c>
      <c r="U111" s="88"/>
      <c r="V111" s="88"/>
      <c r="W111" s="88"/>
      <c r="X111" s="88"/>
      <c r="Y111" s="88"/>
      <c r="Z111" s="88"/>
      <c r="AA111" s="88"/>
      <c r="AB111" s="88"/>
      <c r="AC111" s="88"/>
      <c r="AD111" s="88"/>
      <c r="AE111" s="88"/>
      <c r="AF111" s="88"/>
      <c r="AG111" s="88"/>
      <c r="AH111" s="88"/>
    </row>
    <row r="112" spans="1:34" x14ac:dyDescent="0.2">
      <c r="A112" s="88"/>
      <c r="B112" s="88"/>
      <c r="C112" s="88"/>
      <c r="D112" s="88"/>
      <c r="E112" s="88"/>
      <c r="F112" s="88"/>
      <c r="G112" s="88"/>
      <c r="H112" s="92" t="s">
        <v>1298</v>
      </c>
      <c r="I112" s="104"/>
      <c r="J112" s="104"/>
      <c r="K112" s="104"/>
      <c r="L112" s="104"/>
      <c r="M112" s="104"/>
      <c r="N112" s="88"/>
      <c r="O112" s="91" t="s">
        <v>1299</v>
      </c>
      <c r="P112" s="91">
        <v>8.4499999999999993</v>
      </c>
      <c r="Q112" s="91">
        <v>10.050000000000001</v>
      </c>
      <c r="R112" s="91">
        <v>6.17</v>
      </c>
      <c r="S112" s="91">
        <v>8.0399999999999991</v>
      </c>
      <c r="T112" s="91">
        <v>6.99</v>
      </c>
      <c r="U112" s="88"/>
      <c r="V112" s="88"/>
      <c r="W112" s="88"/>
      <c r="X112" s="88"/>
      <c r="Y112" s="88"/>
      <c r="Z112" s="88"/>
      <c r="AA112" s="88"/>
      <c r="AB112" s="88"/>
      <c r="AC112" s="88"/>
      <c r="AD112" s="88"/>
      <c r="AE112" s="88"/>
      <c r="AF112" s="88"/>
      <c r="AG112" s="88"/>
      <c r="AH112" s="88"/>
    </row>
    <row r="113" spans="1:34" x14ac:dyDescent="0.2">
      <c r="A113" s="88"/>
      <c r="B113" s="88"/>
      <c r="C113" s="88"/>
      <c r="D113" s="88"/>
      <c r="E113" s="88"/>
      <c r="F113" s="88"/>
      <c r="G113" s="88"/>
      <c r="H113" s="91" t="s">
        <v>1300</v>
      </c>
      <c r="I113" s="91">
        <v>1</v>
      </c>
      <c r="J113" s="91">
        <v>1</v>
      </c>
      <c r="K113" s="91">
        <v>1</v>
      </c>
      <c r="L113" s="91">
        <v>1</v>
      </c>
      <c r="M113" s="91">
        <v>1</v>
      </c>
      <c r="N113" s="88"/>
      <c r="O113" s="92" t="s">
        <v>1301</v>
      </c>
      <c r="P113" s="104"/>
      <c r="Q113" s="104"/>
      <c r="R113" s="104"/>
      <c r="S113" s="104"/>
      <c r="T113" s="104"/>
      <c r="U113" s="88"/>
      <c r="V113" s="88"/>
      <c r="W113" s="88"/>
      <c r="X113" s="88"/>
      <c r="Y113" s="88"/>
      <c r="Z113" s="88"/>
      <c r="AA113" s="88"/>
      <c r="AB113" s="88"/>
      <c r="AC113" s="88"/>
      <c r="AD113" s="88"/>
      <c r="AE113" s="88"/>
      <c r="AF113" s="88"/>
      <c r="AG113" s="88"/>
      <c r="AH113" s="88"/>
    </row>
    <row r="114" spans="1:34" x14ac:dyDescent="0.2">
      <c r="A114" s="88"/>
      <c r="B114" s="88"/>
      <c r="C114" s="88"/>
      <c r="D114" s="88"/>
      <c r="E114" s="88"/>
      <c r="F114" s="88"/>
      <c r="G114" s="88"/>
      <c r="H114" s="92" t="s">
        <v>1302</v>
      </c>
      <c r="I114" s="104"/>
      <c r="J114" s="104"/>
      <c r="K114" s="104"/>
      <c r="L114" s="104"/>
      <c r="M114" s="104"/>
      <c r="N114" s="88"/>
      <c r="O114" s="91" t="s">
        <v>1303</v>
      </c>
      <c r="P114" s="91">
        <v>5.66</v>
      </c>
      <c r="Q114" s="91">
        <v>5.25</v>
      </c>
      <c r="R114" s="91">
        <v>5.04</v>
      </c>
      <c r="S114" s="91">
        <v>4.7300000000000004</v>
      </c>
      <c r="T114" s="91">
        <v>4.1900000000000004</v>
      </c>
      <c r="U114" s="88"/>
      <c r="V114" s="88"/>
      <c r="W114" s="88"/>
      <c r="X114" s="88"/>
      <c r="Y114" s="88"/>
      <c r="Z114" s="88"/>
      <c r="AA114" s="88"/>
      <c r="AB114" s="88"/>
      <c r="AC114" s="88"/>
      <c r="AD114" s="88"/>
      <c r="AE114" s="88"/>
      <c r="AF114" s="88"/>
      <c r="AG114" s="88"/>
      <c r="AH114" s="88"/>
    </row>
    <row r="115" spans="1:34" x14ac:dyDescent="0.2">
      <c r="A115" s="88"/>
      <c r="B115" s="88"/>
      <c r="C115" s="88"/>
      <c r="D115" s="88"/>
      <c r="E115" s="88"/>
      <c r="F115" s="88"/>
      <c r="G115" s="88"/>
      <c r="H115" s="91" t="s">
        <v>1304</v>
      </c>
      <c r="I115" s="93">
        <v>12566</v>
      </c>
      <c r="J115" s="93">
        <v>13552</v>
      </c>
      <c r="K115" s="93">
        <v>13828</v>
      </c>
      <c r="L115" s="93">
        <v>13261</v>
      </c>
      <c r="M115" s="91"/>
      <c r="N115" s="88"/>
      <c r="O115" s="91" t="s">
        <v>1305</v>
      </c>
      <c r="P115" s="91">
        <v>5.66</v>
      </c>
      <c r="Q115" s="91">
        <v>5.25</v>
      </c>
      <c r="R115" s="91">
        <v>5.04</v>
      </c>
      <c r="S115" s="91">
        <v>4.7300000000000004</v>
      </c>
      <c r="T115" s="91">
        <v>4.1900000000000004</v>
      </c>
      <c r="U115" s="88"/>
      <c r="V115" s="88"/>
      <c r="W115" s="88"/>
      <c r="X115" s="88"/>
      <c r="Y115" s="88"/>
      <c r="Z115" s="88"/>
      <c r="AA115" s="88"/>
      <c r="AB115" s="88"/>
      <c r="AC115" s="88"/>
      <c r="AD115" s="88"/>
      <c r="AE115" s="88"/>
      <c r="AF115" s="88"/>
      <c r="AG115" s="88"/>
      <c r="AH115" s="88"/>
    </row>
    <row r="116" spans="1:34" x14ac:dyDescent="0.2">
      <c r="A116" s="88"/>
      <c r="B116" s="88"/>
      <c r="C116" s="88"/>
      <c r="D116" s="88"/>
      <c r="E116" s="88"/>
      <c r="F116" s="88"/>
      <c r="G116" s="88"/>
      <c r="H116" s="91" t="s">
        <v>1306</v>
      </c>
      <c r="I116" s="93">
        <v>12566</v>
      </c>
      <c r="J116" s="93">
        <v>13552</v>
      </c>
      <c r="K116" s="93">
        <v>13828</v>
      </c>
      <c r="L116" s="93">
        <v>13261</v>
      </c>
      <c r="M116" s="91"/>
      <c r="N116" s="88"/>
      <c r="O116" s="92" t="s">
        <v>1307</v>
      </c>
      <c r="P116" s="104"/>
      <c r="Q116" s="104"/>
      <c r="R116" s="104"/>
      <c r="S116" s="104"/>
      <c r="T116" s="104"/>
      <c r="U116" s="88"/>
      <c r="V116" s="88"/>
      <c r="W116" s="88"/>
      <c r="X116" s="88"/>
      <c r="Y116" s="88"/>
      <c r="Z116" s="88"/>
      <c r="AA116" s="88"/>
      <c r="AB116" s="88"/>
      <c r="AC116" s="88"/>
      <c r="AD116" s="88"/>
      <c r="AE116" s="88"/>
      <c r="AF116" s="88"/>
      <c r="AG116" s="88"/>
      <c r="AH116" s="88"/>
    </row>
    <row r="117" spans="1:34" x14ac:dyDescent="0.2">
      <c r="A117" s="88"/>
      <c r="B117" s="88"/>
      <c r="C117" s="88"/>
      <c r="D117" s="88"/>
      <c r="E117" s="88"/>
      <c r="F117" s="88"/>
      <c r="G117" s="88"/>
      <c r="H117" s="91" t="s">
        <v>1308</v>
      </c>
      <c r="I117" s="93">
        <v>23774</v>
      </c>
      <c r="J117" s="93">
        <v>24721</v>
      </c>
      <c r="K117" s="93">
        <v>24958</v>
      </c>
      <c r="L117" s="93">
        <v>24160</v>
      </c>
      <c r="M117" s="91"/>
      <c r="N117" s="88"/>
      <c r="O117" s="91" t="s">
        <v>1309</v>
      </c>
      <c r="P117" s="93">
        <v>10345</v>
      </c>
      <c r="Q117" s="94">
        <v>9873</v>
      </c>
      <c r="R117" s="94">
        <v>7206.5</v>
      </c>
      <c r="S117" s="94">
        <v>8950</v>
      </c>
      <c r="T117" s="94">
        <v>8632.4</v>
      </c>
      <c r="U117" s="88"/>
      <c r="V117" s="88"/>
      <c r="W117" s="88"/>
      <c r="X117" s="88"/>
      <c r="Y117" s="88"/>
      <c r="Z117" s="88"/>
      <c r="AA117" s="88"/>
      <c r="AB117" s="88"/>
      <c r="AC117" s="88"/>
      <c r="AD117" s="88"/>
      <c r="AE117" s="88"/>
      <c r="AF117" s="88"/>
      <c r="AG117" s="88"/>
      <c r="AH117" s="88"/>
    </row>
    <row r="118" spans="1:34" x14ac:dyDescent="0.2">
      <c r="A118" s="88"/>
      <c r="B118" s="88"/>
      <c r="C118" s="88"/>
      <c r="D118" s="88"/>
      <c r="E118" s="88"/>
      <c r="F118" s="88"/>
      <c r="G118" s="88"/>
      <c r="H118" s="92" t="s">
        <v>1310</v>
      </c>
      <c r="I118" s="104"/>
      <c r="J118" s="104"/>
      <c r="K118" s="104"/>
      <c r="L118" s="104"/>
      <c r="M118" s="104"/>
      <c r="N118" s="88"/>
      <c r="O118" s="91" t="s">
        <v>980</v>
      </c>
      <c r="P118" s="93">
        <v>12215</v>
      </c>
      <c r="Q118" s="93">
        <v>11741</v>
      </c>
      <c r="R118" s="94">
        <v>8957.9</v>
      </c>
      <c r="S118" s="93">
        <v>10568</v>
      </c>
      <c r="T118" s="93">
        <v>10114</v>
      </c>
      <c r="U118" s="88"/>
      <c r="V118" s="88"/>
      <c r="W118" s="88"/>
      <c r="X118" s="88"/>
      <c r="Y118" s="88"/>
      <c r="Z118" s="88"/>
      <c r="AA118" s="88"/>
      <c r="AB118" s="88"/>
      <c r="AC118" s="88"/>
      <c r="AD118" s="88"/>
      <c r="AE118" s="88"/>
      <c r="AF118" s="88"/>
      <c r="AG118" s="88"/>
      <c r="AH118" s="88"/>
    </row>
    <row r="119" spans="1:34" ht="29" x14ac:dyDescent="0.2">
      <c r="A119" s="88"/>
      <c r="B119" s="88"/>
      <c r="C119" s="88"/>
      <c r="D119" s="88"/>
      <c r="E119" s="88"/>
      <c r="F119" s="88"/>
      <c r="G119" s="88"/>
      <c r="H119" s="91" t="s">
        <v>1311</v>
      </c>
      <c r="I119" s="93">
        <v>12796</v>
      </c>
      <c r="J119" s="93">
        <v>13726</v>
      </c>
      <c r="K119" s="93">
        <v>14023</v>
      </c>
      <c r="L119" s="93">
        <v>13379</v>
      </c>
      <c r="M119" s="91"/>
      <c r="N119" s="88"/>
      <c r="O119" s="91" t="s">
        <v>1312</v>
      </c>
      <c r="P119" s="93">
        <v>13692</v>
      </c>
      <c r="Q119" s="93">
        <v>13301</v>
      </c>
      <c r="R119" s="93">
        <v>10437</v>
      </c>
      <c r="S119" s="93">
        <v>12175</v>
      </c>
      <c r="T119" s="93">
        <v>11636</v>
      </c>
      <c r="U119" s="88"/>
      <c r="V119" s="88"/>
      <c r="W119" s="88"/>
      <c r="X119" s="88"/>
      <c r="Y119" s="88"/>
      <c r="Z119" s="88"/>
      <c r="AA119" s="88"/>
      <c r="AB119" s="88"/>
      <c r="AC119" s="88"/>
      <c r="AD119" s="88"/>
      <c r="AE119" s="88"/>
      <c r="AF119" s="88"/>
      <c r="AG119" s="88"/>
      <c r="AH119" s="88"/>
    </row>
    <row r="120" spans="1:34" x14ac:dyDescent="0.2">
      <c r="A120" s="88"/>
      <c r="B120" s="88"/>
      <c r="C120" s="88"/>
      <c r="D120" s="88"/>
      <c r="E120" s="88"/>
      <c r="F120" s="88"/>
      <c r="G120" s="88"/>
      <c r="H120" s="91" t="s">
        <v>1313</v>
      </c>
      <c r="I120" s="91">
        <v>661.1</v>
      </c>
      <c r="J120" s="91">
        <v>705.5</v>
      </c>
      <c r="K120" s="91">
        <v>701.5</v>
      </c>
      <c r="L120" s="91">
        <v>621</v>
      </c>
      <c r="M120" s="91"/>
      <c r="N120" s="88"/>
      <c r="O120" s="92" t="s">
        <v>1314</v>
      </c>
      <c r="P120" s="104"/>
      <c r="Q120" s="104"/>
      <c r="R120" s="104"/>
      <c r="S120" s="104"/>
      <c r="T120" s="104"/>
      <c r="U120" s="88"/>
      <c r="V120" s="88"/>
      <c r="W120" s="88"/>
      <c r="X120" s="88"/>
      <c r="Y120" s="88"/>
      <c r="Z120" s="88"/>
      <c r="AA120" s="88"/>
      <c r="AB120" s="88"/>
      <c r="AC120" s="88"/>
      <c r="AD120" s="88"/>
      <c r="AE120" s="88"/>
      <c r="AF120" s="88"/>
      <c r="AG120" s="88"/>
      <c r="AH120" s="88"/>
    </row>
    <row r="121" spans="1:34" x14ac:dyDescent="0.2">
      <c r="A121" s="88"/>
      <c r="B121" s="88"/>
      <c r="C121" s="88"/>
      <c r="D121" s="88"/>
      <c r="E121" s="88"/>
      <c r="F121" s="88"/>
      <c r="G121" s="88"/>
      <c r="H121" s="91" t="s">
        <v>1315</v>
      </c>
      <c r="I121" s="93">
        <v>12134</v>
      </c>
      <c r="J121" s="93">
        <v>13021</v>
      </c>
      <c r="K121" s="93">
        <v>13321</v>
      </c>
      <c r="L121" s="93">
        <v>12758</v>
      </c>
      <c r="M121" s="91"/>
      <c r="N121" s="88"/>
      <c r="O121" s="91" t="s">
        <v>1316</v>
      </c>
      <c r="P121" s="94">
        <v>1454</v>
      </c>
      <c r="Q121" s="94">
        <v>1530.7</v>
      </c>
      <c r="R121" s="94">
        <v>1469.4</v>
      </c>
      <c r="S121" s="94">
        <v>1392.2</v>
      </c>
      <c r="T121" s="94">
        <v>1302.9000000000001</v>
      </c>
      <c r="U121" s="88"/>
      <c r="V121" s="88"/>
      <c r="W121" s="88"/>
      <c r="X121" s="88"/>
      <c r="Y121" s="88"/>
      <c r="Z121" s="88"/>
      <c r="AA121" s="88"/>
      <c r="AB121" s="88"/>
      <c r="AC121" s="88"/>
      <c r="AD121" s="88"/>
      <c r="AE121" s="88"/>
      <c r="AF121" s="88"/>
      <c r="AG121" s="88"/>
      <c r="AH121" s="88"/>
    </row>
    <row r="122" spans="1:34" x14ac:dyDescent="0.2">
      <c r="A122" s="88"/>
      <c r="B122" s="88"/>
      <c r="C122" s="88"/>
      <c r="D122" s="88"/>
      <c r="E122" s="88"/>
      <c r="F122" s="88"/>
      <c r="G122" s="88"/>
      <c r="H122" s="91" t="s">
        <v>1317</v>
      </c>
      <c r="I122" s="93">
        <v>12796</v>
      </c>
      <c r="J122" s="93">
        <v>13726</v>
      </c>
      <c r="K122" s="93">
        <v>14023</v>
      </c>
      <c r="L122" s="93">
        <v>13379</v>
      </c>
      <c r="M122" s="91"/>
      <c r="N122" s="88"/>
      <c r="O122" s="91" t="s">
        <v>1318</v>
      </c>
      <c r="P122" s="94">
        <v>1454</v>
      </c>
      <c r="Q122" s="94">
        <v>1530.7</v>
      </c>
      <c r="R122" s="94">
        <v>1469.4</v>
      </c>
      <c r="S122" s="94">
        <v>1392.2</v>
      </c>
      <c r="T122" s="94">
        <v>1302.9000000000001</v>
      </c>
      <c r="U122" s="88"/>
      <c r="V122" s="88"/>
      <c r="W122" s="88"/>
      <c r="X122" s="88"/>
      <c r="Y122" s="88"/>
      <c r="Z122" s="88"/>
      <c r="AA122" s="88"/>
      <c r="AB122" s="88"/>
      <c r="AC122" s="88"/>
      <c r="AD122" s="88"/>
      <c r="AE122" s="88"/>
      <c r="AF122" s="88"/>
      <c r="AG122" s="88"/>
      <c r="AH122" s="88"/>
    </row>
    <row r="123" spans="1:34" x14ac:dyDescent="0.2">
      <c r="A123" s="88"/>
      <c r="B123" s="88"/>
      <c r="C123" s="88"/>
      <c r="D123" s="88"/>
      <c r="E123" s="88"/>
      <c r="F123" s="88"/>
      <c r="G123" s="88"/>
      <c r="H123" s="91" t="s">
        <v>1319</v>
      </c>
      <c r="I123" s="93">
        <v>48699</v>
      </c>
      <c r="J123" s="93">
        <v>49349</v>
      </c>
      <c r="K123" s="93">
        <v>51463</v>
      </c>
      <c r="L123" s="93">
        <v>47556</v>
      </c>
      <c r="M123" s="93">
        <v>31075</v>
      </c>
      <c r="N123" s="88"/>
      <c r="O123" s="92" t="s">
        <v>1320</v>
      </c>
      <c r="P123" s="104"/>
      <c r="Q123" s="104"/>
      <c r="R123" s="104"/>
      <c r="S123" s="104"/>
      <c r="T123" s="104"/>
      <c r="U123" s="88"/>
      <c r="V123" s="88"/>
      <c r="W123" s="88"/>
      <c r="X123" s="88"/>
      <c r="Y123" s="88"/>
      <c r="Z123" s="88"/>
      <c r="AA123" s="88"/>
      <c r="AB123" s="88"/>
      <c r="AC123" s="88"/>
      <c r="AD123" s="88"/>
      <c r="AE123" s="88"/>
      <c r="AF123" s="88"/>
      <c r="AG123" s="88"/>
      <c r="AH123" s="88"/>
    </row>
    <row r="124" spans="1:34" x14ac:dyDescent="0.2">
      <c r="A124" s="88"/>
      <c r="B124" s="88"/>
      <c r="C124" s="88"/>
      <c r="D124" s="88"/>
      <c r="E124" s="88"/>
      <c r="F124" s="88"/>
      <c r="G124" s="88"/>
      <c r="H124" s="92" t="s">
        <v>1321</v>
      </c>
      <c r="I124" s="104"/>
      <c r="J124" s="104"/>
      <c r="K124" s="104"/>
      <c r="L124" s="104"/>
      <c r="M124" s="104"/>
      <c r="N124" s="88"/>
      <c r="O124" s="91" t="s">
        <v>1322</v>
      </c>
      <c r="P124" s="94">
        <v>1870.6</v>
      </c>
      <c r="Q124" s="94">
        <v>1868.1</v>
      </c>
      <c r="R124" s="94">
        <v>1751.4</v>
      </c>
      <c r="S124" s="94">
        <v>1617.9</v>
      </c>
      <c r="T124" s="94">
        <v>1482</v>
      </c>
      <c r="U124" s="88"/>
      <c r="V124" s="88"/>
      <c r="W124" s="88"/>
      <c r="X124" s="88"/>
      <c r="Y124" s="88"/>
      <c r="Z124" s="88"/>
      <c r="AA124" s="88"/>
      <c r="AB124" s="88"/>
      <c r="AC124" s="88"/>
      <c r="AD124" s="88"/>
      <c r="AE124" s="88"/>
      <c r="AF124" s="88"/>
      <c r="AG124" s="88"/>
      <c r="AH124" s="88"/>
    </row>
    <row r="125" spans="1:34" x14ac:dyDescent="0.2">
      <c r="A125" s="88"/>
      <c r="B125" s="88"/>
      <c r="C125" s="88"/>
      <c r="D125" s="88"/>
      <c r="E125" s="88"/>
      <c r="F125" s="88"/>
      <c r="G125" s="88"/>
      <c r="H125" s="91" t="s">
        <v>1323</v>
      </c>
      <c r="I125" s="91"/>
      <c r="J125" s="91"/>
      <c r="K125" s="91"/>
      <c r="L125" s="91">
        <v>210.7</v>
      </c>
      <c r="M125" s="91">
        <v>34.700000000000003</v>
      </c>
      <c r="N125" s="88"/>
      <c r="O125" s="91" t="s">
        <v>1324</v>
      </c>
      <c r="P125" s="94">
        <v>1454</v>
      </c>
      <c r="Q125" s="94">
        <v>1530.7</v>
      </c>
      <c r="R125" s="94">
        <v>1469.4</v>
      </c>
      <c r="S125" s="94">
        <v>1392.2</v>
      </c>
      <c r="T125" s="94">
        <v>1302.9000000000001</v>
      </c>
      <c r="U125" s="88"/>
      <c r="V125" s="88"/>
      <c r="W125" s="88"/>
      <c r="X125" s="88"/>
      <c r="Y125" s="88"/>
      <c r="Z125" s="88"/>
      <c r="AA125" s="88"/>
      <c r="AB125" s="88"/>
      <c r="AC125" s="88"/>
      <c r="AD125" s="88"/>
      <c r="AE125" s="88"/>
      <c r="AF125" s="88"/>
      <c r="AG125" s="88"/>
      <c r="AH125" s="88"/>
    </row>
    <row r="126" spans="1:34" x14ac:dyDescent="0.2">
      <c r="A126" s="88"/>
      <c r="B126" s="88"/>
      <c r="C126" s="88"/>
      <c r="D126" s="88"/>
      <c r="E126" s="88"/>
      <c r="F126" s="88"/>
      <c r="G126" s="88"/>
      <c r="H126" s="91" t="s">
        <v>1325</v>
      </c>
      <c r="I126" s="91"/>
      <c r="J126" s="91"/>
      <c r="K126" s="91"/>
      <c r="L126" s="91">
        <v>14</v>
      </c>
      <c r="M126" s="91">
        <v>171.6</v>
      </c>
      <c r="N126" s="88"/>
      <c r="O126" s="92" t="s">
        <v>1326</v>
      </c>
      <c r="P126" s="104"/>
      <c r="Q126" s="104"/>
      <c r="R126" s="104"/>
      <c r="S126" s="104"/>
      <c r="T126" s="104"/>
      <c r="U126" s="88"/>
      <c r="V126" s="88"/>
      <c r="W126" s="88"/>
      <c r="X126" s="88"/>
      <c r="Y126" s="88"/>
      <c r="Z126" s="88"/>
      <c r="AA126" s="88"/>
      <c r="AB126" s="88"/>
      <c r="AC126" s="88"/>
      <c r="AD126" s="88"/>
      <c r="AE126" s="88"/>
      <c r="AF126" s="88"/>
      <c r="AG126" s="88"/>
      <c r="AH126" s="88"/>
    </row>
    <row r="127" spans="1:34" x14ac:dyDescent="0.2">
      <c r="A127" s="88"/>
      <c r="B127" s="88"/>
      <c r="C127" s="88"/>
      <c r="D127" s="88"/>
      <c r="E127" s="88"/>
      <c r="F127" s="88"/>
      <c r="G127" s="88"/>
      <c r="H127" s="91" t="s">
        <v>1327</v>
      </c>
      <c r="I127" s="94">
        <v>2115</v>
      </c>
      <c r="J127" s="94">
        <v>1872.4</v>
      </c>
      <c r="K127" s="94">
        <v>2110.3000000000002</v>
      </c>
      <c r="L127" s="94">
        <v>2224.1999999999998</v>
      </c>
      <c r="M127" s="94">
        <v>2441.5</v>
      </c>
      <c r="N127" s="88"/>
      <c r="O127" s="91" t="s">
        <v>1328</v>
      </c>
      <c r="P127" s="94">
        <v>2784.1</v>
      </c>
      <c r="Q127" s="94">
        <v>2816.4</v>
      </c>
      <c r="R127" s="94">
        <v>2508.8000000000002</v>
      </c>
      <c r="S127" s="94">
        <v>2814</v>
      </c>
      <c r="T127" s="94">
        <v>3063</v>
      </c>
      <c r="U127" s="88"/>
      <c r="V127" s="88"/>
      <c r="W127" s="88"/>
      <c r="X127" s="88"/>
      <c r="Y127" s="88"/>
      <c r="Z127" s="88"/>
      <c r="AA127" s="88"/>
      <c r="AB127" s="88"/>
      <c r="AC127" s="88"/>
      <c r="AD127" s="88"/>
      <c r="AE127" s="88"/>
      <c r="AF127" s="88"/>
      <c r="AG127" s="88"/>
      <c r="AH127" s="88"/>
    </row>
    <row r="128" spans="1:34" x14ac:dyDescent="0.2">
      <c r="A128" s="88"/>
      <c r="B128" s="88"/>
      <c r="C128" s="88"/>
      <c r="D128" s="88"/>
      <c r="E128" s="88"/>
      <c r="F128" s="88"/>
      <c r="G128" s="88"/>
      <c r="H128" s="91" t="s">
        <v>1329</v>
      </c>
      <c r="I128" s="91"/>
      <c r="J128" s="91"/>
      <c r="K128" s="94">
        <v>2165.6</v>
      </c>
      <c r="L128" s="91"/>
      <c r="M128" s="91"/>
      <c r="N128" s="88"/>
      <c r="O128" s="91" t="s">
        <v>1330</v>
      </c>
      <c r="P128" s="94">
        <v>2617.4</v>
      </c>
      <c r="Q128" s="94">
        <v>2677.2</v>
      </c>
      <c r="R128" s="94">
        <v>2416.4</v>
      </c>
      <c r="S128" s="94">
        <v>2704.4</v>
      </c>
      <c r="T128" s="94">
        <v>2937.9</v>
      </c>
      <c r="U128" s="88"/>
      <c r="V128" s="88"/>
      <c r="W128" s="88"/>
      <c r="X128" s="88"/>
      <c r="Y128" s="88"/>
      <c r="Z128" s="88"/>
      <c r="AA128" s="88"/>
      <c r="AB128" s="88"/>
      <c r="AC128" s="88"/>
      <c r="AD128" s="88"/>
      <c r="AE128" s="88"/>
      <c r="AF128" s="88"/>
      <c r="AG128" s="88"/>
      <c r="AH128" s="88"/>
    </row>
    <row r="129" spans="1:34" x14ac:dyDescent="0.2">
      <c r="A129" s="88"/>
      <c r="B129" s="88"/>
      <c r="C129" s="88"/>
      <c r="D129" s="88"/>
      <c r="E129" s="88"/>
      <c r="F129" s="88"/>
      <c r="G129" s="88"/>
      <c r="H129" s="91" t="s">
        <v>1331</v>
      </c>
      <c r="I129" s="94">
        <v>3842.9</v>
      </c>
      <c r="J129" s="94">
        <v>3654.5</v>
      </c>
      <c r="K129" s="94">
        <v>2836.2</v>
      </c>
      <c r="L129" s="94">
        <v>2383.3000000000002</v>
      </c>
      <c r="M129" s="94">
        <v>2377.1999999999998</v>
      </c>
      <c r="N129" s="88"/>
      <c r="O129" s="91" t="s">
        <v>1332</v>
      </c>
      <c r="P129" s="91">
        <v>145.9</v>
      </c>
      <c r="Q129" s="91">
        <v>120.4</v>
      </c>
      <c r="R129" s="91">
        <v>78.3</v>
      </c>
      <c r="S129" s="91">
        <v>94.2</v>
      </c>
      <c r="T129" s="91">
        <v>108.1</v>
      </c>
      <c r="U129" s="88"/>
      <c r="V129" s="88"/>
      <c r="W129" s="88"/>
      <c r="X129" s="88"/>
      <c r="Y129" s="88"/>
      <c r="Z129" s="88"/>
      <c r="AA129" s="88"/>
      <c r="AB129" s="88"/>
      <c r="AC129" s="88"/>
      <c r="AD129" s="88"/>
      <c r="AE129" s="88"/>
      <c r="AF129" s="88"/>
      <c r="AG129" s="88"/>
      <c r="AH129" s="88"/>
    </row>
    <row r="130" spans="1:34" x14ac:dyDescent="0.2">
      <c r="A130" s="88"/>
      <c r="B130" s="88"/>
      <c r="C130" s="88"/>
      <c r="D130" s="88"/>
      <c r="E130" s="88"/>
      <c r="F130" s="88"/>
      <c r="G130" s="88"/>
      <c r="H130" s="91" t="s">
        <v>1333</v>
      </c>
      <c r="I130" s="91">
        <v>274.89999999999998</v>
      </c>
      <c r="J130" s="91">
        <v>360.7</v>
      </c>
      <c r="K130" s="91">
        <v>741.1</v>
      </c>
      <c r="L130" s="91">
        <v>331.7</v>
      </c>
      <c r="M130" s="91">
        <v>228.3</v>
      </c>
      <c r="N130" s="88"/>
      <c r="O130" s="91" t="s">
        <v>1334</v>
      </c>
      <c r="P130" s="91">
        <v>166.7</v>
      </c>
      <c r="Q130" s="91">
        <v>139.19999999999999</v>
      </c>
      <c r="R130" s="91">
        <v>92.4</v>
      </c>
      <c r="S130" s="91">
        <v>109.6</v>
      </c>
      <c r="T130" s="91">
        <v>125.1</v>
      </c>
      <c r="U130" s="88"/>
      <c r="V130" s="88"/>
      <c r="W130" s="88"/>
      <c r="X130" s="88"/>
      <c r="Y130" s="88"/>
      <c r="Z130" s="88"/>
      <c r="AA130" s="88"/>
      <c r="AB130" s="88"/>
      <c r="AC130" s="88"/>
      <c r="AD130" s="88"/>
      <c r="AE130" s="88"/>
      <c r="AF130" s="88"/>
      <c r="AG130" s="88"/>
      <c r="AH130" s="88"/>
    </row>
    <row r="131" spans="1:34" x14ac:dyDescent="0.2">
      <c r="A131" s="88"/>
      <c r="B131" s="88"/>
      <c r="C131" s="88"/>
      <c r="D131" s="88"/>
      <c r="E131" s="88"/>
      <c r="F131" s="88"/>
      <c r="G131" s="88"/>
      <c r="H131" s="91" t="s">
        <v>1335</v>
      </c>
      <c r="I131" s="94">
        <v>2472.6999999999998</v>
      </c>
      <c r="J131" s="94">
        <v>2590.5</v>
      </c>
      <c r="K131" s="94">
        <v>2106.6</v>
      </c>
      <c r="L131" s="94">
        <v>2261.3000000000002</v>
      </c>
      <c r="M131" s="94">
        <v>2444.6999999999998</v>
      </c>
      <c r="N131" s="88"/>
      <c r="O131" s="91" t="s">
        <v>1336</v>
      </c>
      <c r="P131" s="91">
        <v>20.8</v>
      </c>
      <c r="Q131" s="91">
        <v>18.8</v>
      </c>
      <c r="R131" s="91">
        <v>14.1</v>
      </c>
      <c r="S131" s="91">
        <v>15.4</v>
      </c>
      <c r="T131" s="91">
        <v>17</v>
      </c>
      <c r="U131" s="88"/>
      <c r="V131" s="88"/>
      <c r="W131" s="88"/>
      <c r="X131" s="88"/>
      <c r="Y131" s="88"/>
      <c r="Z131" s="88"/>
      <c r="AA131" s="88"/>
      <c r="AB131" s="88"/>
      <c r="AC131" s="88"/>
      <c r="AD131" s="88"/>
      <c r="AE131" s="88"/>
      <c r="AF131" s="88"/>
      <c r="AG131" s="88"/>
      <c r="AH131" s="88"/>
    </row>
    <row r="132" spans="1:34" x14ac:dyDescent="0.2">
      <c r="A132" s="88"/>
      <c r="B132" s="88"/>
      <c r="C132" s="88"/>
      <c r="D132" s="88"/>
      <c r="E132" s="88"/>
      <c r="F132" s="88"/>
      <c r="G132" s="88"/>
      <c r="H132" s="91" t="s">
        <v>1337</v>
      </c>
      <c r="I132" s="91">
        <v>980.2</v>
      </c>
      <c r="J132" s="94">
        <v>1006.8</v>
      </c>
      <c r="K132" s="91">
        <v>741.3</v>
      </c>
      <c r="L132" s="91">
        <v>988.2</v>
      </c>
      <c r="M132" s="94">
        <v>1207.9000000000001</v>
      </c>
      <c r="N132" s="88"/>
      <c r="O132" s="92" t="s">
        <v>1338</v>
      </c>
      <c r="P132" s="104"/>
      <c r="Q132" s="104"/>
      <c r="R132" s="104"/>
      <c r="S132" s="104"/>
      <c r="T132" s="104"/>
      <c r="U132" s="88"/>
      <c r="V132" s="88"/>
      <c r="W132" s="88"/>
      <c r="X132" s="88"/>
      <c r="Y132" s="88"/>
      <c r="Z132" s="88"/>
      <c r="AA132" s="88"/>
      <c r="AB132" s="88"/>
      <c r="AC132" s="88"/>
      <c r="AD132" s="88"/>
      <c r="AE132" s="88"/>
      <c r="AF132" s="88"/>
      <c r="AG132" s="88"/>
      <c r="AH132" s="88"/>
    </row>
    <row r="133" spans="1:34" x14ac:dyDescent="0.2">
      <c r="A133" s="88"/>
      <c r="B133" s="88"/>
      <c r="C133" s="88"/>
      <c r="D133" s="88"/>
      <c r="E133" s="88"/>
      <c r="F133" s="88"/>
      <c r="G133" s="88"/>
      <c r="H133" s="91" t="s">
        <v>1339</v>
      </c>
      <c r="I133" s="94">
        <v>1492.5</v>
      </c>
      <c r="J133" s="94">
        <v>1583.7</v>
      </c>
      <c r="K133" s="94">
        <v>1365.3</v>
      </c>
      <c r="L133" s="94">
        <v>1273.0999999999999</v>
      </c>
      <c r="M133" s="94">
        <v>1236.8</v>
      </c>
      <c r="N133" s="88"/>
      <c r="O133" s="91" t="s">
        <v>1338</v>
      </c>
      <c r="P133" s="91">
        <v>11.3</v>
      </c>
      <c r="Q133" s="91">
        <v>11</v>
      </c>
      <c r="R133" s="91">
        <v>11.4</v>
      </c>
      <c r="S133" s="91"/>
      <c r="T133" s="91"/>
      <c r="U133" s="88"/>
      <c r="V133" s="88"/>
      <c r="W133" s="88"/>
      <c r="X133" s="88"/>
      <c r="Y133" s="88"/>
      <c r="Z133" s="88"/>
      <c r="AA133" s="88"/>
      <c r="AB133" s="88"/>
      <c r="AC133" s="88"/>
      <c r="AD133" s="88"/>
      <c r="AE133" s="88"/>
      <c r="AF133" s="88"/>
      <c r="AG133" s="88"/>
      <c r="AH133" s="88"/>
    </row>
    <row r="134" spans="1:34" x14ac:dyDescent="0.2">
      <c r="A134" s="88"/>
      <c r="B134" s="88"/>
      <c r="C134" s="88"/>
      <c r="D134" s="88"/>
      <c r="E134" s="88"/>
      <c r="F134" s="88"/>
      <c r="G134" s="88"/>
      <c r="H134" s="91" t="s">
        <v>1340</v>
      </c>
      <c r="I134" s="91"/>
      <c r="J134" s="91"/>
      <c r="K134" s="91"/>
      <c r="L134" s="91">
        <v>11.3</v>
      </c>
      <c r="M134" s="91">
        <v>16.600000000000001</v>
      </c>
      <c r="N134" s="88"/>
      <c r="O134" s="91" t="s">
        <v>1341</v>
      </c>
      <c r="P134" s="91">
        <v>11</v>
      </c>
      <c r="Q134" s="91">
        <v>10.4</v>
      </c>
      <c r="R134" s="91">
        <v>10.5</v>
      </c>
      <c r="S134" s="91"/>
      <c r="T134" s="91"/>
      <c r="U134" s="88"/>
      <c r="V134" s="88"/>
      <c r="W134" s="88"/>
      <c r="X134" s="88"/>
      <c r="Y134" s="88"/>
      <c r="Z134" s="88"/>
      <c r="AA134" s="88"/>
      <c r="AB134" s="88"/>
      <c r="AC134" s="88"/>
      <c r="AD134" s="88"/>
      <c r="AE134" s="88"/>
      <c r="AF134" s="88"/>
      <c r="AG134" s="88"/>
      <c r="AH134" s="88"/>
    </row>
    <row r="135" spans="1:34" x14ac:dyDescent="0.2">
      <c r="A135" s="88"/>
      <c r="B135" s="88"/>
      <c r="C135" s="88"/>
      <c r="D135" s="88"/>
      <c r="E135" s="88"/>
      <c r="F135" s="88"/>
      <c r="G135" s="88"/>
      <c r="H135" s="92" t="s">
        <v>1342</v>
      </c>
      <c r="I135" s="104"/>
      <c r="J135" s="104"/>
      <c r="K135" s="104"/>
      <c r="L135" s="104"/>
      <c r="M135" s="104"/>
      <c r="N135" s="88"/>
      <c r="O135" s="91" t="s">
        <v>1343</v>
      </c>
      <c r="P135" s="91">
        <v>0.3</v>
      </c>
      <c r="Q135" s="91">
        <v>0.6</v>
      </c>
      <c r="R135" s="91">
        <v>0.9</v>
      </c>
      <c r="S135" s="91"/>
      <c r="T135" s="91"/>
      <c r="U135" s="88"/>
      <c r="V135" s="88"/>
      <c r="W135" s="88"/>
      <c r="X135" s="88"/>
      <c r="Y135" s="88"/>
      <c r="Z135" s="88"/>
      <c r="AA135" s="88"/>
      <c r="AB135" s="88"/>
      <c r="AC135" s="88"/>
      <c r="AD135" s="88"/>
      <c r="AE135" s="88"/>
      <c r="AF135" s="88"/>
      <c r="AG135" s="88"/>
      <c r="AH135" s="88"/>
    </row>
    <row r="136" spans="1:34" x14ac:dyDescent="0.2">
      <c r="A136" s="88"/>
      <c r="B136" s="88"/>
      <c r="C136" s="88"/>
      <c r="D136" s="88"/>
      <c r="E136" s="88"/>
      <c r="F136" s="88"/>
      <c r="G136" s="88"/>
      <c r="H136" s="91" t="s">
        <v>1344</v>
      </c>
      <c r="I136" s="93">
        <v>33320</v>
      </c>
      <c r="J136" s="93">
        <v>30914</v>
      </c>
      <c r="K136" s="93">
        <v>33991</v>
      </c>
      <c r="L136" s="93">
        <v>33265</v>
      </c>
      <c r="M136" s="93">
        <v>30038</v>
      </c>
      <c r="N136" s="88"/>
      <c r="O136" s="92" t="s">
        <v>1345</v>
      </c>
      <c r="P136" s="104"/>
      <c r="Q136" s="104"/>
      <c r="R136" s="104"/>
      <c r="S136" s="104"/>
      <c r="T136" s="104"/>
      <c r="U136" s="88"/>
      <c r="V136" s="88"/>
      <c r="W136" s="88"/>
      <c r="X136" s="88"/>
      <c r="Y136" s="88"/>
      <c r="Z136" s="88"/>
      <c r="AA136" s="88"/>
      <c r="AB136" s="88"/>
      <c r="AC136" s="88"/>
      <c r="AD136" s="88"/>
      <c r="AE136" s="88"/>
      <c r="AF136" s="88"/>
      <c r="AG136" s="88"/>
      <c r="AH136" s="88"/>
    </row>
    <row r="137" spans="1:34" x14ac:dyDescent="0.2">
      <c r="A137" s="88"/>
      <c r="B137" s="88"/>
      <c r="C137" s="88"/>
      <c r="D137" s="88"/>
      <c r="E137" s="88"/>
      <c r="F137" s="88"/>
      <c r="G137" s="88"/>
      <c r="H137" s="91" t="s">
        <v>1005</v>
      </c>
      <c r="I137" s="93">
        <v>35904</v>
      </c>
      <c r="J137" s="93">
        <v>35623</v>
      </c>
      <c r="K137" s="93">
        <v>37440</v>
      </c>
      <c r="L137" s="93">
        <v>34177</v>
      </c>
      <c r="M137" s="93">
        <v>31075</v>
      </c>
      <c r="N137" s="88"/>
      <c r="O137" s="91" t="s">
        <v>1067</v>
      </c>
      <c r="P137" s="94">
        <v>7485.3</v>
      </c>
      <c r="Q137" s="91"/>
      <c r="R137" s="91"/>
      <c r="S137" s="91"/>
      <c r="T137" s="91"/>
      <c r="U137" s="88"/>
      <c r="V137" s="88"/>
      <c r="W137" s="88"/>
      <c r="X137" s="88"/>
      <c r="Y137" s="88"/>
      <c r="Z137" s="88"/>
      <c r="AA137" s="88"/>
      <c r="AB137" s="88"/>
      <c r="AC137" s="88"/>
      <c r="AD137" s="88"/>
      <c r="AE137" s="88"/>
      <c r="AF137" s="88"/>
      <c r="AG137" s="88"/>
      <c r="AH137" s="88"/>
    </row>
    <row r="138" spans="1:34" x14ac:dyDescent="0.2">
      <c r="A138" s="88"/>
      <c r="B138" s="88"/>
      <c r="C138" s="88"/>
      <c r="D138" s="88"/>
      <c r="E138" s="88"/>
      <c r="F138" s="88"/>
      <c r="G138" s="88"/>
      <c r="H138" s="91" t="s">
        <v>1346</v>
      </c>
      <c r="I138" s="91">
        <v>0</v>
      </c>
      <c r="J138" s="91">
        <v>0</v>
      </c>
      <c r="K138" s="91">
        <v>0</v>
      </c>
      <c r="L138" s="91"/>
      <c r="M138" s="91"/>
      <c r="N138" s="88"/>
      <c r="O138" s="91" t="s">
        <v>1072</v>
      </c>
      <c r="P138" s="91">
        <v>10.1</v>
      </c>
      <c r="Q138" s="91">
        <v>9.2799999999999994</v>
      </c>
      <c r="R138" s="91"/>
      <c r="S138" s="91"/>
      <c r="T138" s="91"/>
      <c r="U138" s="88"/>
      <c r="V138" s="88"/>
      <c r="W138" s="88"/>
      <c r="X138" s="88"/>
      <c r="Y138" s="88"/>
      <c r="Z138" s="88"/>
      <c r="AA138" s="88"/>
      <c r="AB138" s="88"/>
      <c r="AC138" s="88"/>
      <c r="AD138" s="88"/>
      <c r="AE138" s="88"/>
      <c r="AF138" s="88"/>
      <c r="AG138" s="88"/>
      <c r="AH138" s="88"/>
    </row>
    <row r="139" spans="1:34" x14ac:dyDescent="0.2">
      <c r="A139" s="88"/>
      <c r="B139" s="88"/>
      <c r="C139" s="88"/>
      <c r="D139" s="88"/>
      <c r="E139" s="88"/>
      <c r="F139" s="88"/>
      <c r="G139" s="88"/>
      <c r="H139" s="91" t="s">
        <v>1347</v>
      </c>
      <c r="I139" s="94">
        <v>3500</v>
      </c>
      <c r="J139" s="94">
        <v>4500</v>
      </c>
      <c r="K139" s="94">
        <v>4500</v>
      </c>
      <c r="L139" s="91"/>
      <c r="M139" s="91"/>
      <c r="N139" s="88"/>
      <c r="O139" s="91" t="s">
        <v>1077</v>
      </c>
      <c r="P139" s="99">
        <v>0.44800000000000001</v>
      </c>
      <c r="Q139" s="99">
        <v>0.434</v>
      </c>
      <c r="R139" s="91"/>
      <c r="S139" s="91"/>
      <c r="T139" s="91"/>
      <c r="U139" s="88"/>
      <c r="V139" s="88"/>
      <c r="W139" s="88"/>
      <c r="X139" s="88"/>
      <c r="Y139" s="88"/>
      <c r="Z139" s="88"/>
      <c r="AA139" s="88"/>
      <c r="AB139" s="88"/>
      <c r="AC139" s="88"/>
      <c r="AD139" s="88"/>
      <c r="AE139" s="88"/>
      <c r="AF139" s="88"/>
      <c r="AG139" s="88"/>
      <c r="AH139" s="88"/>
    </row>
    <row r="140" spans="1:34" x14ac:dyDescent="0.2">
      <c r="A140" s="88"/>
      <c r="B140" s="88"/>
      <c r="C140" s="88"/>
      <c r="D140" s="88"/>
      <c r="E140" s="88"/>
      <c r="F140" s="88"/>
      <c r="G140" s="88"/>
      <c r="H140" s="91" t="s">
        <v>1348</v>
      </c>
      <c r="I140" s="94">
        <v>3500</v>
      </c>
      <c r="J140" s="94">
        <v>4500</v>
      </c>
      <c r="K140" s="94">
        <v>4500</v>
      </c>
      <c r="L140" s="91"/>
      <c r="M140" s="91"/>
      <c r="N140" s="88"/>
      <c r="O140" s="92" t="s">
        <v>1349</v>
      </c>
      <c r="P140" s="104"/>
      <c r="Q140" s="104"/>
      <c r="R140" s="104"/>
      <c r="S140" s="104"/>
      <c r="T140" s="104"/>
      <c r="U140" s="88"/>
      <c r="V140" s="88"/>
      <c r="W140" s="88"/>
      <c r="X140" s="88"/>
      <c r="Y140" s="88"/>
      <c r="Z140" s="88"/>
      <c r="AA140" s="88"/>
      <c r="AB140" s="88"/>
      <c r="AC140" s="88"/>
      <c r="AD140" s="88"/>
      <c r="AE140" s="88"/>
      <c r="AF140" s="88"/>
      <c r="AG140" s="88"/>
      <c r="AH140" s="88"/>
    </row>
    <row r="141" spans="1:34" x14ac:dyDescent="0.2">
      <c r="A141" s="88"/>
      <c r="B141" s="88"/>
      <c r="C141" s="88"/>
      <c r="D141" s="88"/>
      <c r="E141" s="88"/>
      <c r="F141" s="88"/>
      <c r="G141" s="88"/>
      <c r="H141" s="92" t="s">
        <v>1350</v>
      </c>
      <c r="I141" s="104"/>
      <c r="J141" s="104"/>
      <c r="K141" s="104"/>
      <c r="L141" s="104"/>
      <c r="M141" s="104"/>
      <c r="N141" s="88"/>
      <c r="O141" s="91" t="s">
        <v>1351</v>
      </c>
      <c r="P141" s="94">
        <v>7664.6</v>
      </c>
      <c r="Q141" s="94">
        <v>7164.2</v>
      </c>
      <c r="R141" s="94">
        <v>4439.7</v>
      </c>
      <c r="S141" s="94">
        <v>6056.2</v>
      </c>
      <c r="T141" s="94">
        <v>5926.9</v>
      </c>
      <c r="U141" s="88"/>
      <c r="V141" s="88"/>
      <c r="W141" s="88"/>
      <c r="X141" s="88"/>
      <c r="Y141" s="88"/>
      <c r="Z141" s="88"/>
      <c r="AA141" s="88"/>
      <c r="AB141" s="88"/>
      <c r="AC141" s="88"/>
      <c r="AD141" s="88"/>
      <c r="AE141" s="88"/>
      <c r="AF141" s="88"/>
      <c r="AG141" s="88"/>
      <c r="AH141" s="88"/>
    </row>
    <row r="142" spans="1:34" x14ac:dyDescent="0.2">
      <c r="A142" s="88"/>
      <c r="B142" s="88"/>
      <c r="C142" s="88"/>
      <c r="D142" s="88"/>
      <c r="E142" s="88"/>
      <c r="F142" s="88"/>
      <c r="G142" s="88"/>
      <c r="H142" s="91" t="s">
        <v>1352</v>
      </c>
      <c r="I142" s="93">
        <v>36142</v>
      </c>
      <c r="J142" s="93">
        <v>35762</v>
      </c>
      <c r="K142" s="93">
        <v>37561</v>
      </c>
      <c r="L142" s="93">
        <v>34305</v>
      </c>
      <c r="M142" s="93">
        <v>31217</v>
      </c>
      <c r="N142" s="88"/>
      <c r="O142" s="91" t="s">
        <v>1353</v>
      </c>
      <c r="P142" s="94">
        <v>7664.6</v>
      </c>
      <c r="Q142" s="94">
        <v>7164.2</v>
      </c>
      <c r="R142" s="94">
        <v>4439.7</v>
      </c>
      <c r="S142" s="94">
        <v>6056.2</v>
      </c>
      <c r="T142" s="94">
        <v>5926.9</v>
      </c>
      <c r="U142" s="88"/>
      <c r="V142" s="88"/>
      <c r="W142" s="88"/>
      <c r="X142" s="88"/>
      <c r="Y142" s="88"/>
      <c r="Z142" s="88"/>
      <c r="AA142" s="88"/>
      <c r="AB142" s="88"/>
      <c r="AC142" s="88"/>
      <c r="AD142" s="88"/>
      <c r="AE142" s="88"/>
      <c r="AF142" s="88"/>
      <c r="AG142" s="88"/>
      <c r="AH142" s="88"/>
    </row>
    <row r="143" spans="1:34" x14ac:dyDescent="0.2">
      <c r="A143" s="88"/>
      <c r="B143" s="88"/>
      <c r="C143" s="88"/>
      <c r="D143" s="88"/>
      <c r="E143" s="88"/>
      <c r="F143" s="88"/>
      <c r="G143" s="88"/>
      <c r="H143" s="91" t="s">
        <v>1354</v>
      </c>
      <c r="I143" s="91">
        <v>0</v>
      </c>
      <c r="J143" s="91">
        <v>0</v>
      </c>
      <c r="K143" s="94">
        <v>2244</v>
      </c>
      <c r="L143" s="91">
        <v>59</v>
      </c>
      <c r="M143" s="91">
        <v>0</v>
      </c>
      <c r="N143" s="88"/>
      <c r="O143" s="91" t="s">
        <v>1355</v>
      </c>
      <c r="P143" s="94">
        <v>7664.6</v>
      </c>
      <c r="Q143" s="94">
        <v>7164.2</v>
      </c>
      <c r="R143" s="94">
        <v>4439.7</v>
      </c>
      <c r="S143" s="94">
        <v>6056.2</v>
      </c>
      <c r="T143" s="94">
        <v>5926.9</v>
      </c>
      <c r="U143" s="88"/>
      <c r="V143" s="88"/>
      <c r="W143" s="88"/>
      <c r="X143" s="88"/>
      <c r="Y143" s="88"/>
      <c r="Z143" s="88"/>
      <c r="AA143" s="88"/>
      <c r="AB143" s="88"/>
      <c r="AC143" s="88"/>
      <c r="AD143" s="88"/>
      <c r="AE143" s="88"/>
      <c r="AF143" s="88"/>
      <c r="AG143" s="88"/>
      <c r="AH143" s="88"/>
    </row>
    <row r="144" spans="1:34" x14ac:dyDescent="0.2">
      <c r="A144" s="88"/>
      <c r="B144" s="88"/>
      <c r="C144" s="88"/>
      <c r="D144" s="88"/>
      <c r="E144" s="88"/>
      <c r="F144" s="88"/>
      <c r="G144" s="88"/>
      <c r="H144" s="91" t="s">
        <v>1356</v>
      </c>
      <c r="I144" s="94">
        <v>5472.9</v>
      </c>
      <c r="J144" s="94">
        <v>2535.6999999999998</v>
      </c>
      <c r="K144" s="94">
        <v>2332</v>
      </c>
      <c r="L144" s="94">
        <v>2132</v>
      </c>
      <c r="M144" s="94">
        <v>2418</v>
      </c>
      <c r="N144" s="88"/>
      <c r="O144" s="91" t="s">
        <v>1357</v>
      </c>
      <c r="P144" s="93">
        <v>10476</v>
      </c>
      <c r="Q144" s="94">
        <v>9923.7000000000007</v>
      </c>
      <c r="R144" s="94">
        <v>7050</v>
      </c>
      <c r="S144" s="94">
        <v>9049.7999999999993</v>
      </c>
      <c r="T144" s="94">
        <v>8720.9</v>
      </c>
      <c r="U144" s="88"/>
      <c r="V144" s="88"/>
      <c r="W144" s="88"/>
      <c r="X144" s="88"/>
      <c r="Y144" s="88"/>
      <c r="Z144" s="88"/>
      <c r="AA144" s="88"/>
      <c r="AB144" s="88"/>
      <c r="AC144" s="88"/>
      <c r="AD144" s="88"/>
      <c r="AE144" s="88"/>
      <c r="AF144" s="88"/>
      <c r="AG144" s="88"/>
      <c r="AH144" s="88"/>
    </row>
    <row r="145" spans="1:34" x14ac:dyDescent="0.2">
      <c r="A145" s="88"/>
      <c r="B145" s="88"/>
      <c r="C145" s="88"/>
      <c r="D145" s="88"/>
      <c r="E145" s="88"/>
      <c r="F145" s="88"/>
      <c r="G145" s="88"/>
      <c r="H145" s="91" t="s">
        <v>1358</v>
      </c>
      <c r="I145" s="94">
        <v>3060.5</v>
      </c>
      <c r="J145" s="94">
        <v>5400.5</v>
      </c>
      <c r="K145" s="94">
        <v>2644</v>
      </c>
      <c r="L145" s="94">
        <v>2250</v>
      </c>
      <c r="M145" s="94">
        <v>2159</v>
      </c>
      <c r="N145" s="88"/>
      <c r="O145" s="91" t="s">
        <v>1359</v>
      </c>
      <c r="P145" s="93">
        <v>12346</v>
      </c>
      <c r="Q145" s="93">
        <v>11792</v>
      </c>
      <c r="R145" s="94">
        <v>8801.4</v>
      </c>
      <c r="S145" s="93">
        <v>10668</v>
      </c>
      <c r="T145" s="93">
        <v>10203</v>
      </c>
      <c r="U145" s="88"/>
      <c r="V145" s="88"/>
      <c r="W145" s="88"/>
      <c r="X145" s="88"/>
      <c r="Y145" s="88"/>
      <c r="Z145" s="88"/>
      <c r="AA145" s="88"/>
      <c r="AB145" s="88"/>
      <c r="AC145" s="88"/>
      <c r="AD145" s="88"/>
      <c r="AE145" s="88"/>
      <c r="AF145" s="88"/>
      <c r="AG145" s="88"/>
      <c r="AH145" s="88"/>
    </row>
    <row r="146" spans="1:34" x14ac:dyDescent="0.2">
      <c r="A146" s="88"/>
      <c r="B146" s="88"/>
      <c r="C146" s="88"/>
      <c r="D146" s="88"/>
      <c r="E146" s="88"/>
      <c r="F146" s="88"/>
      <c r="G146" s="88"/>
      <c r="H146" s="91" t="s">
        <v>1360</v>
      </c>
      <c r="I146" s="94">
        <v>2418.6999999999998</v>
      </c>
      <c r="J146" s="94">
        <v>3136.4</v>
      </c>
      <c r="K146" s="94">
        <v>3301</v>
      </c>
      <c r="L146" s="94">
        <v>6007</v>
      </c>
      <c r="M146" s="94">
        <v>2269</v>
      </c>
      <c r="N146" s="88"/>
      <c r="O146" s="92" t="s">
        <v>1361</v>
      </c>
      <c r="P146" s="104"/>
      <c r="Q146" s="104"/>
      <c r="R146" s="104"/>
      <c r="S146" s="104"/>
      <c r="T146" s="104"/>
      <c r="U146" s="88"/>
      <c r="V146" s="88"/>
      <c r="W146" s="88"/>
      <c r="X146" s="88"/>
      <c r="Y146" s="88"/>
      <c r="Z146" s="88"/>
      <c r="AA146" s="88"/>
      <c r="AB146" s="88"/>
      <c r="AC146" s="88"/>
      <c r="AD146" s="88"/>
      <c r="AE146" s="88"/>
      <c r="AF146" s="88"/>
      <c r="AG146" s="88"/>
      <c r="AH146" s="88"/>
    </row>
    <row r="147" spans="1:34" x14ac:dyDescent="0.2">
      <c r="A147" s="88"/>
      <c r="B147" s="88"/>
      <c r="C147" s="88"/>
      <c r="D147" s="88"/>
      <c r="E147" s="88"/>
      <c r="F147" s="88"/>
      <c r="G147" s="88"/>
      <c r="H147" s="91" t="s">
        <v>1362</v>
      </c>
      <c r="I147" s="94">
        <v>2487.1999999999998</v>
      </c>
      <c r="J147" s="94">
        <v>2460</v>
      </c>
      <c r="K147" s="94">
        <v>3159</v>
      </c>
      <c r="L147" s="94">
        <v>2819</v>
      </c>
      <c r="M147" s="94">
        <v>4959</v>
      </c>
      <c r="N147" s="88"/>
      <c r="O147" s="91" t="s">
        <v>1363</v>
      </c>
      <c r="P147" s="94">
        <v>1476.1</v>
      </c>
      <c r="Q147" s="94">
        <v>1560.3</v>
      </c>
      <c r="R147" s="94">
        <v>1479.3</v>
      </c>
      <c r="S147" s="94">
        <v>1606.8</v>
      </c>
      <c r="T147" s="94">
        <v>1521.8</v>
      </c>
      <c r="U147" s="88"/>
      <c r="V147" s="88"/>
      <c r="W147" s="88"/>
      <c r="X147" s="88"/>
      <c r="Y147" s="88"/>
      <c r="Z147" s="88"/>
      <c r="AA147" s="88"/>
      <c r="AB147" s="88"/>
      <c r="AC147" s="88"/>
      <c r="AD147" s="88"/>
      <c r="AE147" s="88"/>
      <c r="AF147" s="88"/>
      <c r="AG147" s="88"/>
      <c r="AH147" s="88"/>
    </row>
    <row r="148" spans="1:34" x14ac:dyDescent="0.2">
      <c r="A148" s="88"/>
      <c r="B148" s="88"/>
      <c r="C148" s="88"/>
      <c r="D148" s="88"/>
      <c r="E148" s="88"/>
      <c r="F148" s="88"/>
      <c r="G148" s="88"/>
      <c r="H148" s="91" t="s">
        <v>1364</v>
      </c>
      <c r="I148" s="93">
        <v>22703</v>
      </c>
      <c r="J148" s="93">
        <v>22230</v>
      </c>
      <c r="K148" s="93">
        <v>23881</v>
      </c>
      <c r="L148" s="93">
        <v>21038</v>
      </c>
      <c r="M148" s="93">
        <v>19412</v>
      </c>
      <c r="N148" s="88"/>
      <c r="O148" s="91" t="s">
        <v>1365</v>
      </c>
      <c r="P148" s="91">
        <v>334.5</v>
      </c>
      <c r="Q148" s="91">
        <v>377.6</v>
      </c>
      <c r="R148" s="91">
        <v>325.5</v>
      </c>
      <c r="S148" s="91">
        <v>365.8</v>
      </c>
      <c r="T148" s="91">
        <v>388.8</v>
      </c>
      <c r="U148" s="88"/>
      <c r="V148" s="88"/>
      <c r="W148" s="88"/>
      <c r="X148" s="88"/>
      <c r="Y148" s="88"/>
      <c r="Z148" s="88"/>
      <c r="AA148" s="88"/>
      <c r="AB148" s="88"/>
      <c r="AC148" s="88"/>
      <c r="AD148" s="88"/>
      <c r="AE148" s="88"/>
      <c r="AF148" s="88"/>
      <c r="AG148" s="88"/>
      <c r="AH148" s="88"/>
    </row>
    <row r="149" spans="1:34" x14ac:dyDescent="0.2">
      <c r="A149" s="88"/>
      <c r="B149" s="88"/>
      <c r="C149" s="88"/>
      <c r="D149" s="88"/>
      <c r="E149" s="88"/>
      <c r="F149" s="88"/>
      <c r="G149" s="88"/>
      <c r="H149" s="91" t="s">
        <v>1366</v>
      </c>
      <c r="I149" s="94">
        <v>8533.4</v>
      </c>
      <c r="J149" s="94">
        <v>7936.2</v>
      </c>
      <c r="K149" s="94">
        <v>4976</v>
      </c>
      <c r="L149" s="94">
        <v>4382</v>
      </c>
      <c r="M149" s="94">
        <v>4577</v>
      </c>
      <c r="N149" s="88"/>
      <c r="O149" s="91" t="s">
        <v>1367</v>
      </c>
      <c r="P149" s="94">
        <v>9975.4</v>
      </c>
      <c r="Q149" s="93">
        <v>10643</v>
      </c>
      <c r="R149" s="94">
        <v>9455.7000000000007</v>
      </c>
      <c r="S149" s="93">
        <v>10185</v>
      </c>
      <c r="T149" s="93">
        <v>10425</v>
      </c>
      <c r="U149" s="88"/>
      <c r="V149" s="88"/>
      <c r="W149" s="88"/>
      <c r="X149" s="88"/>
      <c r="Y149" s="88"/>
      <c r="Z149" s="88"/>
      <c r="AA149" s="88"/>
      <c r="AB149" s="88"/>
      <c r="AC149" s="88"/>
      <c r="AD149" s="88"/>
      <c r="AE149" s="88"/>
      <c r="AF149" s="88"/>
      <c r="AG149" s="88"/>
      <c r="AH149" s="88"/>
    </row>
    <row r="150" spans="1:34" x14ac:dyDescent="0.2">
      <c r="A150" s="88"/>
      <c r="B150" s="88"/>
      <c r="C150" s="88"/>
      <c r="D150" s="88"/>
      <c r="E150" s="88"/>
      <c r="F150" s="88"/>
      <c r="G150" s="88"/>
      <c r="H150" s="91" t="s">
        <v>1368</v>
      </c>
      <c r="I150" s="94">
        <v>4905.8999999999996</v>
      </c>
      <c r="J150" s="94">
        <v>5596.4</v>
      </c>
      <c r="K150" s="94">
        <v>6460</v>
      </c>
      <c r="L150" s="94">
        <v>8826</v>
      </c>
      <c r="M150" s="94">
        <v>7228</v>
      </c>
      <c r="N150" s="88"/>
      <c r="O150" s="91" t="s">
        <v>1369</v>
      </c>
      <c r="P150" s="94">
        <v>9975.4</v>
      </c>
      <c r="Q150" s="93">
        <v>10643</v>
      </c>
      <c r="R150" s="94">
        <v>9455.7000000000007</v>
      </c>
      <c r="S150" s="93">
        <v>10185</v>
      </c>
      <c r="T150" s="93">
        <v>10425</v>
      </c>
      <c r="U150" s="88"/>
      <c r="V150" s="88"/>
      <c r="W150" s="88"/>
      <c r="X150" s="88"/>
      <c r="Y150" s="88"/>
      <c r="Z150" s="88"/>
      <c r="AA150" s="88"/>
      <c r="AB150" s="88"/>
      <c r="AC150" s="88"/>
      <c r="AD150" s="88"/>
      <c r="AE150" s="88"/>
      <c r="AF150" s="88"/>
      <c r="AG150" s="88"/>
      <c r="AH150" s="88"/>
    </row>
    <row r="151" spans="1:34" x14ac:dyDescent="0.2">
      <c r="A151" s="88"/>
      <c r="B151" s="88"/>
      <c r="C151" s="88"/>
      <c r="D151" s="88"/>
      <c r="E151" s="88"/>
      <c r="F151" s="88"/>
      <c r="G151" s="88"/>
      <c r="H151" s="91" t="s">
        <v>1370</v>
      </c>
      <c r="I151" s="93">
        <v>22703</v>
      </c>
      <c r="J151" s="93">
        <v>22230</v>
      </c>
      <c r="K151" s="93">
        <v>23881</v>
      </c>
      <c r="L151" s="93">
        <v>21038</v>
      </c>
      <c r="M151" s="93">
        <v>19412</v>
      </c>
      <c r="N151" s="88"/>
      <c r="O151" s="91" t="s">
        <v>893</v>
      </c>
      <c r="P151" s="94">
        <v>1207</v>
      </c>
      <c r="Q151" s="94">
        <v>1185.8</v>
      </c>
      <c r="R151" s="94">
        <v>1218.0999999999999</v>
      </c>
      <c r="S151" s="94">
        <v>1121.9000000000001</v>
      </c>
      <c r="T151" s="91">
        <v>981.2</v>
      </c>
      <c r="U151" s="88"/>
      <c r="V151" s="88"/>
      <c r="W151" s="88"/>
      <c r="X151" s="88"/>
      <c r="Y151" s="88"/>
      <c r="Z151" s="88"/>
      <c r="AA151" s="88"/>
      <c r="AB151" s="88"/>
      <c r="AC151" s="88"/>
      <c r="AD151" s="88"/>
      <c r="AE151" s="88"/>
      <c r="AF151" s="88"/>
      <c r="AG151" s="88"/>
      <c r="AH151" s="88"/>
    </row>
    <row r="152" spans="1:34" x14ac:dyDescent="0.2">
      <c r="A152" s="88"/>
      <c r="B152" s="88"/>
      <c r="C152" s="88"/>
      <c r="D152" s="88"/>
      <c r="E152" s="88"/>
      <c r="F152" s="88"/>
      <c r="G152" s="88"/>
      <c r="H152" s="92" t="s">
        <v>1371</v>
      </c>
      <c r="I152" s="104"/>
      <c r="J152" s="104"/>
      <c r="K152" s="104"/>
      <c r="L152" s="104"/>
      <c r="M152" s="104"/>
      <c r="N152" s="88"/>
      <c r="O152" s="91" t="s">
        <v>985</v>
      </c>
      <c r="P152" s="93">
        <v>12838</v>
      </c>
      <c r="Q152" s="93">
        <v>13350</v>
      </c>
      <c r="R152" s="93">
        <v>12001</v>
      </c>
      <c r="S152" s="93">
        <v>12414</v>
      </c>
      <c r="T152" s="93">
        <v>12626</v>
      </c>
      <c r="U152" s="88"/>
      <c r="V152" s="88"/>
      <c r="W152" s="88"/>
      <c r="X152" s="88"/>
      <c r="Y152" s="88"/>
      <c r="Z152" s="88"/>
      <c r="AA152" s="88"/>
      <c r="AB152" s="88"/>
      <c r="AC152" s="88"/>
      <c r="AD152" s="88"/>
      <c r="AE152" s="88"/>
      <c r="AF152" s="88"/>
      <c r="AG152" s="88"/>
      <c r="AH152" s="88"/>
    </row>
    <row r="153" spans="1:34" ht="29" x14ac:dyDescent="0.2">
      <c r="A153" s="88"/>
      <c r="B153" s="88"/>
      <c r="C153" s="88"/>
      <c r="D153" s="88"/>
      <c r="E153" s="88"/>
      <c r="F153" s="88"/>
      <c r="G153" s="88"/>
      <c r="H153" s="91" t="s">
        <v>1372</v>
      </c>
      <c r="I153" s="91">
        <v>20</v>
      </c>
      <c r="J153" s="91">
        <v>20</v>
      </c>
      <c r="K153" s="91">
        <v>20</v>
      </c>
      <c r="L153" s="91"/>
      <c r="M153" s="91"/>
      <c r="N153" s="88"/>
      <c r="O153" s="91" t="s">
        <v>1373</v>
      </c>
      <c r="P153" s="94">
        <v>2862.6</v>
      </c>
      <c r="Q153" s="94">
        <v>2707.5</v>
      </c>
      <c r="R153" s="94">
        <v>2545.6</v>
      </c>
      <c r="S153" s="94">
        <v>2229.4</v>
      </c>
      <c r="T153" s="94">
        <v>2200.1999999999998</v>
      </c>
      <c r="U153" s="88"/>
      <c r="V153" s="88"/>
      <c r="W153" s="88"/>
      <c r="X153" s="88"/>
      <c r="Y153" s="88"/>
      <c r="Z153" s="88"/>
      <c r="AA153" s="88"/>
      <c r="AB153" s="88"/>
      <c r="AC153" s="88"/>
      <c r="AD153" s="88"/>
      <c r="AE153" s="88"/>
      <c r="AF153" s="88"/>
      <c r="AG153" s="88"/>
      <c r="AH153" s="88"/>
    </row>
    <row r="154" spans="1:34" x14ac:dyDescent="0.2">
      <c r="A154" s="88"/>
      <c r="B154" s="88"/>
      <c r="C154" s="88"/>
      <c r="D154" s="88"/>
      <c r="E154" s="88"/>
      <c r="F154" s="88"/>
      <c r="G154" s="88"/>
      <c r="H154" s="91" t="s">
        <v>1374</v>
      </c>
      <c r="I154" s="99">
        <v>0</v>
      </c>
      <c r="J154" s="99">
        <v>0</v>
      </c>
      <c r="K154" s="99">
        <v>0</v>
      </c>
      <c r="L154" s="91"/>
      <c r="M154" s="91"/>
      <c r="N154" s="88"/>
      <c r="O154" s="88"/>
      <c r="P154" s="88"/>
      <c r="Q154" s="88"/>
      <c r="R154" s="88"/>
      <c r="S154" s="88"/>
      <c r="T154" s="88"/>
      <c r="U154" s="88"/>
      <c r="V154" s="88"/>
      <c r="W154" s="88"/>
      <c r="X154" s="88"/>
      <c r="Y154" s="88"/>
      <c r="Z154" s="88"/>
      <c r="AA154" s="88"/>
      <c r="AB154" s="88"/>
      <c r="AC154" s="88"/>
      <c r="AD154" s="88"/>
      <c r="AE154" s="88"/>
      <c r="AF154" s="88"/>
      <c r="AG154" s="88"/>
      <c r="AH154" s="88"/>
    </row>
    <row r="155" spans="1:34" x14ac:dyDescent="0.2">
      <c r="A155" s="88"/>
      <c r="B155" s="88"/>
      <c r="C155" s="88"/>
      <c r="D155" s="88"/>
      <c r="E155" s="88"/>
      <c r="F155" s="88"/>
      <c r="G155" s="88"/>
      <c r="H155" s="92" t="s">
        <v>1361</v>
      </c>
      <c r="I155" s="104"/>
      <c r="J155" s="104"/>
      <c r="K155" s="104"/>
      <c r="L155" s="104"/>
      <c r="M155" s="104"/>
      <c r="N155" s="88"/>
      <c r="O155" s="88"/>
      <c r="P155" s="88"/>
      <c r="Q155" s="88"/>
      <c r="R155" s="88"/>
      <c r="S155" s="88"/>
      <c r="T155" s="88"/>
      <c r="U155" s="88"/>
      <c r="V155" s="88"/>
      <c r="W155" s="88"/>
      <c r="X155" s="88"/>
      <c r="Y155" s="88"/>
      <c r="Z155" s="88"/>
      <c r="AA155" s="88"/>
      <c r="AB155" s="88"/>
      <c r="AC155" s="88"/>
      <c r="AD155" s="88"/>
      <c r="AE155" s="88"/>
      <c r="AF155" s="88"/>
      <c r="AG155" s="88"/>
      <c r="AH155" s="88"/>
    </row>
    <row r="156" spans="1:34" x14ac:dyDescent="0.2">
      <c r="A156" s="88"/>
      <c r="B156" s="88"/>
      <c r="C156" s="88"/>
      <c r="D156" s="88"/>
      <c r="E156" s="88"/>
      <c r="F156" s="88"/>
      <c r="G156" s="88"/>
      <c r="H156" s="91" t="s">
        <v>1375</v>
      </c>
      <c r="I156" s="95">
        <v>-961.7</v>
      </c>
      <c r="J156" s="100">
        <v>-1580.7</v>
      </c>
      <c r="K156" s="100">
        <v>-3387.1</v>
      </c>
      <c r="L156" s="95">
        <v>-961.6</v>
      </c>
      <c r="M156" s="91">
        <v>213.7</v>
      </c>
      <c r="N156" s="88"/>
      <c r="O156" s="88"/>
      <c r="P156" s="88"/>
      <c r="Q156" s="88"/>
      <c r="R156" s="88"/>
      <c r="S156" s="88"/>
      <c r="T156" s="88"/>
      <c r="U156" s="88"/>
      <c r="V156" s="88"/>
      <c r="W156" s="88"/>
      <c r="X156" s="88"/>
      <c r="Y156" s="88"/>
      <c r="Z156" s="88"/>
      <c r="AA156" s="88"/>
      <c r="AB156" s="88"/>
      <c r="AC156" s="88"/>
      <c r="AD156" s="88"/>
      <c r="AE156" s="88"/>
      <c r="AF156" s="88"/>
      <c r="AG156" s="88"/>
      <c r="AH156" s="88"/>
    </row>
    <row r="157" spans="1:34" x14ac:dyDescent="0.2">
      <c r="A157" s="88"/>
      <c r="B157" s="88"/>
      <c r="C157" s="88"/>
      <c r="D157" s="88"/>
      <c r="E157" s="88"/>
      <c r="F157" s="88"/>
      <c r="G157" s="88"/>
      <c r="H157" s="91" t="s">
        <v>1376</v>
      </c>
      <c r="I157" s="93">
        <v>44951</v>
      </c>
      <c r="J157" s="93">
        <v>46363</v>
      </c>
      <c r="K157" s="93">
        <v>46405</v>
      </c>
      <c r="L157" s="93">
        <v>43935</v>
      </c>
      <c r="M157" s="93">
        <v>29614</v>
      </c>
      <c r="N157" s="88"/>
      <c r="O157" s="88"/>
      <c r="P157" s="88"/>
      <c r="Q157" s="88"/>
      <c r="R157" s="88"/>
      <c r="S157" s="88"/>
      <c r="T157" s="88"/>
      <c r="U157" s="88"/>
      <c r="V157" s="88"/>
      <c r="W157" s="88"/>
      <c r="X157" s="88"/>
      <c r="Y157" s="88"/>
      <c r="Z157" s="88"/>
      <c r="AA157" s="88"/>
      <c r="AB157" s="88"/>
      <c r="AC157" s="88"/>
      <c r="AD157" s="88"/>
      <c r="AE157" s="88"/>
      <c r="AF157" s="88"/>
      <c r="AG157" s="88"/>
      <c r="AH157" s="88"/>
    </row>
    <row r="158" spans="1:34" x14ac:dyDescent="0.2">
      <c r="A158" s="88"/>
      <c r="B158" s="88"/>
      <c r="C158" s="88"/>
      <c r="D158" s="88"/>
      <c r="E158" s="88"/>
      <c r="F158" s="88"/>
      <c r="G158" s="88"/>
      <c r="H158" s="91" t="s">
        <v>1377</v>
      </c>
      <c r="I158" s="94">
        <v>2583.8000000000002</v>
      </c>
      <c r="J158" s="94">
        <v>4709.2</v>
      </c>
      <c r="K158" s="94">
        <v>3449.1</v>
      </c>
      <c r="L158" s="91">
        <v>898.5</v>
      </c>
      <c r="M158" s="91">
        <v>866</v>
      </c>
      <c r="N158" s="88"/>
      <c r="O158" s="88"/>
      <c r="P158" s="88"/>
      <c r="Q158" s="88"/>
      <c r="R158" s="88"/>
      <c r="S158" s="88"/>
      <c r="T158" s="88"/>
      <c r="U158" s="88"/>
      <c r="V158" s="88"/>
      <c r="W158" s="88"/>
      <c r="X158" s="88"/>
      <c r="Y158" s="88"/>
      <c r="Z158" s="88"/>
      <c r="AA158" s="88"/>
      <c r="AB158" s="88"/>
      <c r="AC158" s="88"/>
      <c r="AD158" s="88"/>
      <c r="AE158" s="88"/>
      <c r="AF158" s="88"/>
      <c r="AG158" s="88"/>
      <c r="AH158" s="88"/>
    </row>
    <row r="159" spans="1:34" x14ac:dyDescent="0.2">
      <c r="A159" s="88"/>
      <c r="B159" s="88"/>
      <c r="C159" s="88"/>
      <c r="D159" s="88"/>
      <c r="E159" s="88"/>
      <c r="F159" s="88"/>
      <c r="G159" s="88"/>
      <c r="H159" s="91" t="s">
        <v>1213</v>
      </c>
      <c r="I159" s="94">
        <v>2583.8000000000002</v>
      </c>
      <c r="J159" s="94">
        <v>4709.2</v>
      </c>
      <c r="K159" s="94">
        <v>3449.1</v>
      </c>
      <c r="L159" s="91">
        <v>912.5</v>
      </c>
      <c r="M159" s="94">
        <v>1037.5999999999999</v>
      </c>
      <c r="N159" s="88"/>
      <c r="O159" s="88"/>
      <c r="P159" s="88"/>
      <c r="Q159" s="88"/>
      <c r="R159" s="88"/>
      <c r="S159" s="88"/>
      <c r="T159" s="88"/>
      <c r="U159" s="88"/>
      <c r="V159" s="88"/>
      <c r="W159" s="88"/>
      <c r="X159" s="88"/>
      <c r="Y159" s="88"/>
      <c r="Z159" s="88"/>
      <c r="AA159" s="88"/>
      <c r="AB159" s="88"/>
      <c r="AC159" s="88"/>
      <c r="AD159" s="88"/>
      <c r="AE159" s="88"/>
      <c r="AF159" s="88"/>
      <c r="AG159" s="88"/>
      <c r="AH159" s="88"/>
    </row>
    <row r="160" spans="1:34" x14ac:dyDescent="0.2">
      <c r="A160" s="88"/>
      <c r="B160" s="88"/>
      <c r="C160" s="88"/>
      <c r="D160" s="88"/>
      <c r="E160" s="88"/>
      <c r="F160" s="88"/>
      <c r="G160" s="88"/>
      <c r="H160" s="91" t="s">
        <v>1378</v>
      </c>
      <c r="I160" s="93">
        <v>35904</v>
      </c>
      <c r="J160" s="93">
        <v>35623</v>
      </c>
      <c r="K160" s="93">
        <v>37440</v>
      </c>
      <c r="L160" s="93">
        <v>34177</v>
      </c>
      <c r="M160" s="93">
        <v>31075</v>
      </c>
      <c r="N160" s="88"/>
      <c r="O160" s="88"/>
      <c r="P160" s="88"/>
      <c r="Q160" s="88"/>
      <c r="R160" s="88"/>
      <c r="S160" s="88"/>
      <c r="T160" s="88"/>
      <c r="U160" s="88"/>
      <c r="V160" s="88"/>
      <c r="W160" s="88"/>
      <c r="X160" s="88"/>
      <c r="Y160" s="88"/>
      <c r="Z160" s="88"/>
      <c r="AA160" s="88"/>
      <c r="AB160" s="88"/>
      <c r="AC160" s="88"/>
      <c r="AD160" s="88"/>
      <c r="AE160" s="88"/>
      <c r="AF160" s="88"/>
      <c r="AG160" s="88"/>
      <c r="AH160" s="88"/>
    </row>
    <row r="161" spans="1:34" x14ac:dyDescent="0.2">
      <c r="A161" s="88"/>
      <c r="B161" s="88"/>
      <c r="C161" s="88"/>
      <c r="D161" s="88"/>
      <c r="E161" s="88"/>
      <c r="F161" s="88"/>
      <c r="G161" s="88"/>
      <c r="H161" s="91" t="s">
        <v>1379</v>
      </c>
      <c r="I161" s="94">
        <v>1064.5</v>
      </c>
      <c r="J161" s="94">
        <v>1201.2</v>
      </c>
      <c r="K161" s="94">
        <v>1297.2</v>
      </c>
      <c r="L161" s="94">
        <v>1270.3</v>
      </c>
      <c r="M161" s="94">
        <v>1202.8</v>
      </c>
      <c r="N161" s="88"/>
      <c r="O161" s="88"/>
      <c r="P161" s="88"/>
      <c r="Q161" s="88"/>
      <c r="R161" s="88"/>
      <c r="S161" s="88"/>
      <c r="T161" s="88"/>
      <c r="U161" s="88"/>
      <c r="V161" s="88"/>
      <c r="W161" s="88"/>
      <c r="X161" s="88"/>
      <c r="Y161" s="88"/>
      <c r="Z161" s="88"/>
      <c r="AA161" s="88"/>
      <c r="AB161" s="88"/>
      <c r="AC161" s="88"/>
      <c r="AD161" s="88"/>
      <c r="AE161" s="88"/>
      <c r="AF161" s="88"/>
      <c r="AG161" s="88"/>
      <c r="AH161" s="88"/>
    </row>
    <row r="162" spans="1:34" x14ac:dyDescent="0.2">
      <c r="A162" s="88"/>
      <c r="B162" s="88"/>
      <c r="C162" s="88"/>
      <c r="D162" s="88"/>
      <c r="E162" s="88"/>
      <c r="F162" s="88"/>
      <c r="G162" s="88"/>
      <c r="H162" s="91" t="s">
        <v>1380</v>
      </c>
      <c r="I162" s="93">
        <v>27316</v>
      </c>
      <c r="J162" s="93">
        <v>26313</v>
      </c>
      <c r="K162" s="93">
        <v>26166</v>
      </c>
      <c r="L162" s="93">
        <v>25054</v>
      </c>
      <c r="M162" s="93">
        <v>23779</v>
      </c>
      <c r="N162" s="88"/>
      <c r="O162" s="88"/>
      <c r="P162" s="88"/>
      <c r="Q162" s="88"/>
      <c r="R162" s="88"/>
      <c r="S162" s="88"/>
      <c r="T162" s="88"/>
      <c r="U162" s="88"/>
      <c r="V162" s="88"/>
      <c r="W162" s="88"/>
      <c r="X162" s="88"/>
      <c r="Y162" s="88"/>
      <c r="Z162" s="88"/>
      <c r="AA162" s="88"/>
      <c r="AB162" s="88"/>
      <c r="AC162" s="88"/>
      <c r="AD162" s="88"/>
      <c r="AE162" s="88"/>
      <c r="AF162" s="88"/>
      <c r="AG162" s="88"/>
      <c r="AH162" s="88"/>
    </row>
    <row r="163" spans="1:34" x14ac:dyDescent="0.2">
      <c r="A163" s="88"/>
      <c r="B163" s="88"/>
      <c r="C163" s="88"/>
      <c r="D163" s="88"/>
      <c r="E163" s="88"/>
      <c r="F163" s="88"/>
      <c r="G163" s="88"/>
      <c r="H163" s="91" t="s">
        <v>1381</v>
      </c>
      <c r="I163" s="93">
        <v>27316</v>
      </c>
      <c r="J163" s="93">
        <v>26313</v>
      </c>
      <c r="K163" s="93">
        <v>26166</v>
      </c>
      <c r="L163" s="93">
        <v>25054</v>
      </c>
      <c r="M163" s="93">
        <v>23779</v>
      </c>
      <c r="N163" s="88"/>
      <c r="O163" s="88"/>
      <c r="P163" s="88"/>
      <c r="Q163" s="88"/>
      <c r="R163" s="88"/>
      <c r="S163" s="88"/>
      <c r="T163" s="88"/>
      <c r="U163" s="88"/>
      <c r="V163" s="88"/>
      <c r="W163" s="88"/>
      <c r="X163" s="88"/>
      <c r="Y163" s="88"/>
      <c r="Z163" s="88"/>
      <c r="AA163" s="88"/>
      <c r="AB163" s="88"/>
      <c r="AC163" s="88"/>
      <c r="AD163" s="88"/>
      <c r="AE163" s="88"/>
      <c r="AF163" s="88"/>
      <c r="AG163" s="88"/>
      <c r="AH163" s="88"/>
    </row>
    <row r="164" spans="1:34" x14ac:dyDescent="0.2">
      <c r="A164" s="88"/>
      <c r="B164" s="88"/>
      <c r="C164" s="88"/>
      <c r="D164" s="88"/>
      <c r="E164" s="88"/>
      <c r="F164" s="88"/>
      <c r="G164" s="88"/>
      <c r="H164" s="91" t="s">
        <v>1382</v>
      </c>
      <c r="I164" s="94">
        <v>1997.5</v>
      </c>
      <c r="J164" s="94">
        <v>2075.6</v>
      </c>
      <c r="K164" s="94">
        <v>2025.6</v>
      </c>
      <c r="L164" s="94">
        <v>1318.1</v>
      </c>
      <c r="M164" s="94">
        <v>1215.5</v>
      </c>
      <c r="N164" s="88"/>
      <c r="O164" s="88"/>
      <c r="P164" s="88"/>
      <c r="Q164" s="88"/>
      <c r="R164" s="88"/>
      <c r="S164" s="88"/>
      <c r="T164" s="88"/>
      <c r="U164" s="88"/>
      <c r="V164" s="88"/>
      <c r="W164" s="88"/>
      <c r="X164" s="88"/>
      <c r="Y164" s="88"/>
      <c r="Z164" s="88"/>
      <c r="AA164" s="88"/>
      <c r="AB164" s="88"/>
      <c r="AC164" s="88"/>
      <c r="AD164" s="88"/>
      <c r="AE164" s="88"/>
      <c r="AF164" s="88"/>
      <c r="AG164" s="88"/>
      <c r="AH164" s="88"/>
    </row>
    <row r="165" spans="1:34" x14ac:dyDescent="0.2">
      <c r="A165" s="88"/>
      <c r="B165" s="88"/>
      <c r="C165" s="88"/>
      <c r="D165" s="88"/>
      <c r="E165" s="88"/>
      <c r="F165" s="88"/>
      <c r="G165" s="88"/>
      <c r="H165" s="91" t="s">
        <v>1383</v>
      </c>
      <c r="I165" s="100">
        <v>-6003.4</v>
      </c>
      <c r="J165" s="100">
        <v>-4601</v>
      </c>
      <c r="K165" s="100">
        <v>-7824.9</v>
      </c>
      <c r="L165" s="100">
        <v>-8210.2999999999993</v>
      </c>
      <c r="M165" s="100">
        <v>-6258.4</v>
      </c>
      <c r="N165" s="88"/>
      <c r="O165" s="88"/>
      <c r="P165" s="88"/>
      <c r="Q165" s="88"/>
      <c r="R165" s="88"/>
      <c r="S165" s="88"/>
      <c r="T165" s="88"/>
      <c r="U165" s="88"/>
      <c r="V165" s="88"/>
      <c r="W165" s="88"/>
      <c r="X165" s="88"/>
      <c r="Y165" s="88"/>
      <c r="Z165" s="88"/>
      <c r="AA165" s="88"/>
      <c r="AB165" s="88"/>
      <c r="AC165" s="88"/>
      <c r="AD165" s="88"/>
      <c r="AE165" s="88"/>
      <c r="AF165" s="88"/>
      <c r="AG165" s="88"/>
      <c r="AH165" s="88"/>
    </row>
    <row r="166" spans="1:34" x14ac:dyDescent="0.2">
      <c r="A166" s="88"/>
      <c r="B166" s="88"/>
      <c r="C166" s="88"/>
      <c r="D166" s="88"/>
      <c r="E166" s="88"/>
      <c r="F166" s="88"/>
      <c r="G166" s="88"/>
      <c r="H166" s="91" t="s">
        <v>1384</v>
      </c>
      <c r="I166" s="100">
        <v>-9768.1</v>
      </c>
      <c r="J166" s="100">
        <v>-8178.5</v>
      </c>
      <c r="K166" s="102">
        <v>-11289</v>
      </c>
      <c r="L166" s="102">
        <v>-10888</v>
      </c>
      <c r="M166" s="100">
        <v>-8589.9</v>
      </c>
      <c r="N166" s="88"/>
      <c r="O166" s="88"/>
      <c r="P166" s="88"/>
      <c r="Q166" s="88"/>
      <c r="R166" s="88"/>
      <c r="S166" s="88"/>
      <c r="T166" s="88"/>
      <c r="U166" s="88"/>
      <c r="V166" s="88"/>
      <c r="W166" s="88"/>
      <c r="X166" s="88"/>
      <c r="Y166" s="88"/>
      <c r="Z166" s="88"/>
      <c r="AA166" s="88"/>
      <c r="AB166" s="88"/>
      <c r="AC166" s="88"/>
      <c r="AD166" s="88"/>
      <c r="AE166" s="88"/>
      <c r="AF166" s="88"/>
      <c r="AG166" s="88"/>
      <c r="AH166" s="88"/>
    </row>
    <row r="167" spans="1:34" x14ac:dyDescent="0.2">
      <c r="A167" s="88"/>
      <c r="B167" s="88"/>
      <c r="C167" s="88"/>
      <c r="D167" s="88"/>
      <c r="E167" s="88"/>
      <c r="F167" s="88"/>
      <c r="G167" s="88"/>
      <c r="H167" s="91" t="s">
        <v>1385</v>
      </c>
      <c r="I167" s="100">
        <v>-9768.1</v>
      </c>
      <c r="J167" s="100">
        <v>-8178.5</v>
      </c>
      <c r="K167" s="102">
        <v>-11289</v>
      </c>
      <c r="L167" s="102">
        <v>-10888</v>
      </c>
      <c r="M167" s="100">
        <v>-8589.9</v>
      </c>
      <c r="N167" s="88"/>
      <c r="O167" s="88"/>
      <c r="P167" s="88"/>
      <c r="Q167" s="88"/>
      <c r="R167" s="88"/>
      <c r="S167" s="88"/>
      <c r="T167" s="88"/>
      <c r="U167" s="88"/>
      <c r="V167" s="88"/>
      <c r="W167" s="88"/>
      <c r="X167" s="88"/>
      <c r="Y167" s="88"/>
      <c r="Z167" s="88"/>
      <c r="AA167" s="88"/>
      <c r="AB167" s="88"/>
      <c r="AC167" s="88"/>
      <c r="AD167" s="88"/>
      <c r="AE167" s="88"/>
      <c r="AF167" s="88"/>
      <c r="AG167" s="88"/>
      <c r="AH167" s="88"/>
    </row>
    <row r="168" spans="1:34" x14ac:dyDescent="0.2">
      <c r="A168" s="88"/>
      <c r="B168" s="88"/>
      <c r="C168" s="88"/>
      <c r="D168" s="88"/>
      <c r="E168" s="88"/>
      <c r="F168" s="88"/>
      <c r="G168" s="88"/>
      <c r="H168" s="91" t="s">
        <v>1386</v>
      </c>
      <c r="I168" s="93">
        <v>29900</v>
      </c>
      <c r="J168" s="93">
        <v>31022</v>
      </c>
      <c r="K168" s="93">
        <v>29616</v>
      </c>
      <c r="L168" s="93">
        <v>25967</v>
      </c>
      <c r="M168" s="93">
        <v>24817</v>
      </c>
      <c r="N168" s="88"/>
      <c r="O168" s="88"/>
      <c r="P168" s="88"/>
      <c r="Q168" s="88"/>
      <c r="R168" s="88"/>
      <c r="S168" s="88"/>
      <c r="T168" s="88"/>
      <c r="U168" s="88"/>
      <c r="V168" s="88"/>
      <c r="W168" s="88"/>
      <c r="X168" s="88"/>
      <c r="Y168" s="88"/>
      <c r="Z168" s="88"/>
      <c r="AA168" s="88"/>
      <c r="AB168" s="88"/>
      <c r="AC168" s="88"/>
      <c r="AD168" s="88"/>
      <c r="AE168" s="88"/>
      <c r="AF168" s="88"/>
      <c r="AG168" s="88"/>
      <c r="AH168" s="88"/>
    </row>
    <row r="169" spans="1:34" x14ac:dyDescent="0.2">
      <c r="A169" s="88"/>
      <c r="B169" s="88"/>
      <c r="C169" s="88"/>
      <c r="D169" s="88"/>
      <c r="E169" s="88"/>
      <c r="F169" s="88"/>
      <c r="G169" s="88"/>
      <c r="H169" s="91" t="s">
        <v>1387</v>
      </c>
      <c r="I169" s="93">
        <v>29900</v>
      </c>
      <c r="J169" s="93">
        <v>31022</v>
      </c>
      <c r="K169" s="93">
        <v>29616</v>
      </c>
      <c r="L169" s="93">
        <v>25967</v>
      </c>
      <c r="M169" s="93">
        <v>24817</v>
      </c>
      <c r="N169" s="88"/>
      <c r="O169" s="88"/>
      <c r="P169" s="88"/>
      <c r="Q169" s="88"/>
      <c r="R169" s="88"/>
      <c r="S169" s="88"/>
      <c r="T169" s="88"/>
      <c r="U169" s="88"/>
      <c r="V169" s="88"/>
      <c r="W169" s="88"/>
      <c r="X169" s="88"/>
      <c r="Y169" s="88"/>
      <c r="Z169" s="88"/>
      <c r="AA169" s="88"/>
      <c r="AB169" s="88"/>
      <c r="AC169" s="88"/>
      <c r="AD169" s="88"/>
      <c r="AE169" s="88"/>
      <c r="AF169" s="88"/>
      <c r="AG169" s="88"/>
      <c r="AH169" s="88"/>
    </row>
    <row r="170" spans="1:34" x14ac:dyDescent="0.2">
      <c r="A170" s="88"/>
      <c r="B170" s="88"/>
      <c r="C170" s="88"/>
      <c r="D170" s="88"/>
      <c r="E170" s="88"/>
      <c r="F170" s="88"/>
      <c r="G170" s="88"/>
      <c r="H170" s="91" t="s">
        <v>1388</v>
      </c>
      <c r="I170" s="93">
        <v>46634</v>
      </c>
      <c r="J170" s="93">
        <v>49834</v>
      </c>
      <c r="K170" s="93">
        <v>46446</v>
      </c>
      <c r="L170" s="93">
        <v>43890</v>
      </c>
      <c r="M170" s="93">
        <v>29838</v>
      </c>
      <c r="N170" s="88"/>
      <c r="O170" s="88"/>
      <c r="P170" s="88"/>
      <c r="Q170" s="88"/>
      <c r="R170" s="88"/>
      <c r="S170" s="88"/>
      <c r="T170" s="88"/>
      <c r="U170" s="88"/>
      <c r="V170" s="88"/>
      <c r="W170" s="88"/>
      <c r="X170" s="88"/>
      <c r="Y170" s="88"/>
      <c r="Z170" s="88"/>
      <c r="AA170" s="88"/>
      <c r="AB170" s="88"/>
      <c r="AC170" s="88"/>
      <c r="AD170" s="88"/>
      <c r="AE170" s="88"/>
      <c r="AF170" s="88"/>
      <c r="AG170" s="88"/>
      <c r="AH170" s="88"/>
    </row>
    <row r="171" spans="1:34" x14ac:dyDescent="0.2">
      <c r="A171" s="88"/>
      <c r="B171" s="88"/>
      <c r="C171" s="88"/>
      <c r="D171" s="88"/>
      <c r="E171" s="88"/>
      <c r="F171" s="88"/>
      <c r="G171" s="88"/>
      <c r="H171" s="91" t="s">
        <v>1389</v>
      </c>
      <c r="I171" s="93">
        <v>42111</v>
      </c>
      <c r="J171" s="93">
        <v>43923</v>
      </c>
      <c r="K171" s="93">
        <v>43611</v>
      </c>
      <c r="L171" s="93">
        <v>41276</v>
      </c>
      <c r="M171" s="93">
        <v>26427</v>
      </c>
      <c r="N171" s="88"/>
      <c r="O171" s="88"/>
      <c r="P171" s="88"/>
      <c r="Q171" s="88"/>
      <c r="R171" s="88"/>
      <c r="S171" s="88"/>
      <c r="T171" s="88"/>
      <c r="U171" s="88"/>
      <c r="V171" s="88"/>
      <c r="W171" s="88"/>
      <c r="X171" s="88"/>
      <c r="Y171" s="88"/>
      <c r="Z171" s="88"/>
      <c r="AA171" s="88"/>
      <c r="AB171" s="88"/>
      <c r="AC171" s="88"/>
      <c r="AD171" s="88"/>
      <c r="AE171" s="88"/>
      <c r="AF171" s="88"/>
      <c r="AG171" s="88"/>
      <c r="AH171" s="88"/>
    </row>
    <row r="172" spans="1:34" x14ac:dyDescent="0.2">
      <c r="A172" s="88"/>
      <c r="B172" s="88"/>
      <c r="C172" s="88"/>
      <c r="D172" s="88"/>
      <c r="E172" s="88"/>
      <c r="F172" s="88"/>
      <c r="G172" s="88"/>
      <c r="H172" s="91" t="s">
        <v>1390</v>
      </c>
      <c r="I172" s="91">
        <v>757.8</v>
      </c>
      <c r="J172" s="91">
        <v>738.3</v>
      </c>
      <c r="K172" s="91">
        <v>702</v>
      </c>
      <c r="L172" s="91">
        <v>660.6</v>
      </c>
      <c r="M172" s="91">
        <v>627.79999999999995</v>
      </c>
      <c r="N172" s="88"/>
      <c r="O172" s="88"/>
      <c r="P172" s="88"/>
      <c r="Q172" s="88"/>
      <c r="R172" s="88"/>
      <c r="S172" s="88"/>
      <c r="T172" s="88"/>
      <c r="U172" s="88"/>
      <c r="V172" s="88"/>
      <c r="W172" s="88"/>
      <c r="X172" s="88"/>
      <c r="Y172" s="88"/>
      <c r="Z172" s="88"/>
      <c r="AA172" s="88"/>
      <c r="AB172" s="88"/>
      <c r="AC172" s="88"/>
      <c r="AD172" s="88"/>
      <c r="AE172" s="88"/>
      <c r="AF172" s="88"/>
      <c r="AG172" s="88"/>
      <c r="AH172" s="88"/>
    </row>
    <row r="173" spans="1:34" x14ac:dyDescent="0.2">
      <c r="A173" s="88"/>
      <c r="B173" s="88"/>
      <c r="C173" s="88"/>
      <c r="D173" s="88"/>
      <c r="E173" s="88"/>
      <c r="F173" s="88"/>
      <c r="G173" s="88"/>
      <c r="H173" s="91" t="s">
        <v>1391</v>
      </c>
      <c r="I173" s="94">
        <v>1622.1</v>
      </c>
      <c r="J173" s="94">
        <v>3128.5</v>
      </c>
      <c r="K173" s="91">
        <v>62</v>
      </c>
      <c r="L173" s="95">
        <v>-63.1</v>
      </c>
      <c r="M173" s="94">
        <v>1079.7</v>
      </c>
      <c r="N173" s="88"/>
      <c r="O173" s="88"/>
      <c r="P173" s="88"/>
      <c r="Q173" s="88"/>
      <c r="R173" s="88"/>
      <c r="S173" s="88"/>
      <c r="T173" s="88"/>
      <c r="U173" s="88"/>
      <c r="V173" s="88"/>
      <c r="W173" s="88"/>
      <c r="X173" s="88"/>
      <c r="Y173" s="88"/>
      <c r="Z173" s="88"/>
      <c r="AA173" s="88"/>
      <c r="AB173" s="88"/>
      <c r="AC173" s="88"/>
      <c r="AD173" s="88"/>
      <c r="AE173" s="88"/>
      <c r="AF173" s="88"/>
      <c r="AG173" s="88"/>
      <c r="AH173" s="88"/>
    </row>
    <row r="174" spans="1:34" x14ac:dyDescent="0.2">
      <c r="A174" s="88"/>
      <c r="B174" s="88"/>
      <c r="C174" s="88"/>
      <c r="D174" s="88"/>
      <c r="E174" s="88"/>
      <c r="F174" s="88"/>
      <c r="G174" s="88"/>
      <c r="H174" s="91" t="s">
        <v>1392</v>
      </c>
      <c r="I174" s="95">
        <v>-961.7</v>
      </c>
      <c r="J174" s="100">
        <v>-1580.7</v>
      </c>
      <c r="K174" s="100">
        <v>-3387.1</v>
      </c>
      <c r="L174" s="95">
        <v>-975.6</v>
      </c>
      <c r="M174" s="91">
        <v>42.1</v>
      </c>
      <c r="N174" s="88"/>
      <c r="O174" s="88"/>
      <c r="P174" s="88"/>
      <c r="Q174" s="88"/>
      <c r="R174" s="88"/>
      <c r="S174" s="88"/>
      <c r="T174" s="88"/>
      <c r="U174" s="88"/>
      <c r="V174" s="88"/>
      <c r="W174" s="88"/>
      <c r="X174" s="88"/>
      <c r="Y174" s="88"/>
      <c r="Z174" s="88"/>
      <c r="AA174" s="88"/>
      <c r="AB174" s="88"/>
      <c r="AC174" s="88"/>
      <c r="AD174" s="88"/>
      <c r="AE174" s="88"/>
      <c r="AF174" s="88"/>
      <c r="AG174" s="88"/>
      <c r="AH174" s="88"/>
    </row>
    <row r="175" spans="1:34" x14ac:dyDescent="0.2">
      <c r="A175" s="88"/>
      <c r="B175" s="88"/>
      <c r="C175" s="88"/>
      <c r="D175" s="88"/>
      <c r="E175" s="88"/>
      <c r="F175" s="88"/>
      <c r="G175" s="88"/>
      <c r="H175" s="91" t="s">
        <v>1393</v>
      </c>
      <c r="I175" s="94">
        <v>2015.5</v>
      </c>
      <c r="J175" s="94">
        <v>3491.8</v>
      </c>
      <c r="K175" s="91">
        <v>450.4</v>
      </c>
      <c r="L175" s="91">
        <v>274.7</v>
      </c>
      <c r="M175" s="94">
        <v>1376.7</v>
      </c>
      <c r="N175" s="88"/>
      <c r="O175" s="88"/>
      <c r="P175" s="88"/>
      <c r="Q175" s="88"/>
      <c r="R175" s="88"/>
      <c r="S175" s="88"/>
      <c r="T175" s="88"/>
      <c r="U175" s="88"/>
      <c r="V175" s="88"/>
      <c r="W175" s="88"/>
      <c r="X175" s="88"/>
      <c r="Y175" s="88"/>
      <c r="Z175" s="88"/>
      <c r="AA175" s="88"/>
      <c r="AB175" s="88"/>
      <c r="AC175" s="88"/>
      <c r="AD175" s="88"/>
      <c r="AE175" s="88"/>
      <c r="AF175" s="88"/>
      <c r="AG175" s="88"/>
      <c r="AH175" s="88"/>
    </row>
    <row r="176" spans="1:34" x14ac:dyDescent="0.2">
      <c r="A176" s="88"/>
      <c r="B176" s="88"/>
      <c r="C176" s="88"/>
      <c r="D176" s="88"/>
      <c r="E176" s="88"/>
      <c r="F176" s="88"/>
      <c r="G176" s="88"/>
      <c r="H176" s="91" t="s">
        <v>1394</v>
      </c>
      <c r="I176" s="100">
        <v>-6003.4</v>
      </c>
      <c r="J176" s="100">
        <v>-4601</v>
      </c>
      <c r="K176" s="100">
        <v>-7824.9</v>
      </c>
      <c r="L176" s="100">
        <v>-8210.2999999999993</v>
      </c>
      <c r="M176" s="100">
        <v>-6258.4</v>
      </c>
      <c r="N176" s="88"/>
      <c r="O176" s="88"/>
      <c r="P176" s="88"/>
      <c r="Q176" s="88"/>
      <c r="R176" s="88"/>
      <c r="S176" s="88"/>
      <c r="T176" s="88"/>
      <c r="U176" s="88"/>
      <c r="V176" s="88"/>
      <c r="W176" s="88"/>
      <c r="X176" s="88"/>
      <c r="Y176" s="88"/>
      <c r="Z176" s="88"/>
      <c r="AA176" s="88"/>
      <c r="AB176" s="88"/>
      <c r="AC176" s="88"/>
      <c r="AD176" s="88"/>
      <c r="AE176" s="88"/>
      <c r="AF176" s="88"/>
      <c r="AG176" s="88"/>
      <c r="AH176" s="88"/>
    </row>
    <row r="177" spans="1:34" x14ac:dyDescent="0.2">
      <c r="A177" s="88"/>
      <c r="B177" s="88"/>
      <c r="C177" s="88"/>
      <c r="D177" s="88"/>
      <c r="E177" s="88"/>
      <c r="F177" s="88"/>
      <c r="G177" s="88"/>
      <c r="H177" s="92" t="s">
        <v>1395</v>
      </c>
      <c r="I177" s="104"/>
      <c r="J177" s="104"/>
      <c r="K177" s="104"/>
      <c r="L177" s="104"/>
      <c r="M177" s="104"/>
      <c r="N177" s="88"/>
      <c r="O177" s="88"/>
      <c r="P177" s="88"/>
      <c r="Q177" s="88"/>
      <c r="R177" s="88"/>
      <c r="S177" s="88"/>
      <c r="T177" s="88"/>
      <c r="U177" s="88"/>
      <c r="V177" s="88"/>
      <c r="W177" s="88"/>
      <c r="X177" s="88"/>
      <c r="Y177" s="88"/>
      <c r="Z177" s="88"/>
      <c r="AA177" s="88"/>
      <c r="AB177" s="88"/>
      <c r="AC177" s="88"/>
      <c r="AD177" s="88"/>
      <c r="AE177" s="88"/>
      <c r="AF177" s="88"/>
      <c r="AG177" s="88"/>
      <c r="AH177" s="88"/>
    </row>
    <row r="178" spans="1:34" x14ac:dyDescent="0.2">
      <c r="A178" s="88"/>
      <c r="B178" s="88"/>
      <c r="C178" s="88"/>
      <c r="D178" s="88"/>
      <c r="E178" s="88"/>
      <c r="F178" s="88"/>
      <c r="G178" s="88"/>
      <c r="H178" s="91" t="s">
        <v>1396</v>
      </c>
      <c r="I178" s="93">
        <v>4300000</v>
      </c>
      <c r="J178" s="93">
        <v>3400000</v>
      </c>
      <c r="K178" s="93">
        <v>2900000</v>
      </c>
      <c r="L178" s="93">
        <v>2500000</v>
      </c>
      <c r="M178" s="93">
        <v>2150000</v>
      </c>
      <c r="N178" s="88"/>
      <c r="O178" s="88"/>
      <c r="P178" s="88"/>
      <c r="Q178" s="88"/>
      <c r="R178" s="88"/>
      <c r="S178" s="88"/>
      <c r="T178" s="88"/>
      <c r="U178" s="88"/>
      <c r="V178" s="88"/>
      <c r="W178" s="88"/>
      <c r="X178" s="88"/>
      <c r="Y178" s="88"/>
      <c r="Z178" s="88"/>
      <c r="AA178" s="88"/>
      <c r="AB178" s="88"/>
      <c r="AC178" s="88"/>
      <c r="AD178" s="88"/>
      <c r="AE178" s="88"/>
      <c r="AF178" s="88"/>
      <c r="AG178" s="88"/>
      <c r="AH178" s="88"/>
    </row>
    <row r="179" spans="1:34" x14ac:dyDescent="0.2">
      <c r="A179" s="88"/>
      <c r="B179" s="88"/>
      <c r="C179" s="88"/>
      <c r="D179" s="88"/>
      <c r="E179" s="88"/>
      <c r="F179" s="88"/>
      <c r="G179" s="88"/>
      <c r="H179" s="92" t="s">
        <v>1397</v>
      </c>
      <c r="I179" s="104"/>
      <c r="J179" s="104"/>
      <c r="K179" s="104"/>
      <c r="L179" s="104"/>
      <c r="M179" s="104"/>
      <c r="N179" s="88"/>
      <c r="O179" s="88"/>
      <c r="P179" s="88"/>
      <c r="Q179" s="88"/>
      <c r="R179" s="88"/>
      <c r="S179" s="88"/>
      <c r="T179" s="88"/>
      <c r="U179" s="88"/>
      <c r="V179" s="88"/>
      <c r="W179" s="88"/>
      <c r="X179" s="88"/>
      <c r="Y179" s="88"/>
      <c r="Z179" s="88"/>
      <c r="AA179" s="88"/>
      <c r="AB179" s="88"/>
      <c r="AC179" s="88"/>
      <c r="AD179" s="88"/>
      <c r="AE179" s="88"/>
      <c r="AF179" s="88"/>
      <c r="AG179" s="88"/>
      <c r="AH179" s="88"/>
    </row>
    <row r="180" spans="1:34" x14ac:dyDescent="0.2">
      <c r="A180" s="88"/>
      <c r="B180" s="88"/>
      <c r="C180" s="88"/>
      <c r="D180" s="88"/>
      <c r="E180" s="88"/>
      <c r="F180" s="88"/>
      <c r="G180" s="88"/>
      <c r="H180" s="91" t="s">
        <v>1398</v>
      </c>
      <c r="I180" s="93">
        <v>12796</v>
      </c>
      <c r="J180" s="93">
        <v>13726</v>
      </c>
      <c r="K180" s="93">
        <v>14023</v>
      </c>
      <c r="L180" s="93">
        <v>13379</v>
      </c>
      <c r="M180" s="93">
        <v>12266</v>
      </c>
      <c r="N180" s="88"/>
      <c r="O180" s="88"/>
      <c r="P180" s="88"/>
      <c r="Q180" s="88"/>
      <c r="R180" s="88"/>
      <c r="S180" s="88"/>
      <c r="T180" s="88"/>
      <c r="U180" s="88"/>
      <c r="V180" s="88"/>
      <c r="W180" s="88"/>
      <c r="X180" s="88"/>
      <c r="Y180" s="88"/>
      <c r="Z180" s="88"/>
      <c r="AA180" s="88"/>
      <c r="AB180" s="88"/>
      <c r="AC180" s="88"/>
      <c r="AD180" s="88"/>
      <c r="AE180" s="88"/>
      <c r="AF180" s="88"/>
      <c r="AG180" s="88"/>
      <c r="AH180" s="88"/>
    </row>
    <row r="181" spans="1:34" x14ac:dyDescent="0.2">
      <c r="A181" s="88"/>
      <c r="B181" s="88"/>
      <c r="C181" s="88"/>
      <c r="D181" s="88"/>
      <c r="E181" s="88"/>
      <c r="F181" s="88"/>
      <c r="G181" s="88"/>
      <c r="H181" s="91" t="s">
        <v>1399</v>
      </c>
      <c r="I181" s="94">
        <v>1161.5999999999999</v>
      </c>
      <c r="J181" s="94">
        <v>1205.7</v>
      </c>
      <c r="K181" s="94">
        <v>1230.7</v>
      </c>
      <c r="L181" s="94">
        <v>1161.9000000000001</v>
      </c>
      <c r="M181" s="94">
        <v>1144.7</v>
      </c>
      <c r="N181" s="88"/>
      <c r="O181" s="88"/>
      <c r="P181" s="88"/>
      <c r="Q181" s="88"/>
      <c r="R181" s="88"/>
      <c r="S181" s="88"/>
      <c r="T181" s="88"/>
      <c r="U181" s="88"/>
      <c r="V181" s="88"/>
      <c r="W181" s="88"/>
      <c r="X181" s="88"/>
      <c r="Y181" s="88"/>
      <c r="Z181" s="88"/>
      <c r="AA181" s="88"/>
      <c r="AB181" s="88"/>
      <c r="AC181" s="88"/>
      <c r="AD181" s="88"/>
      <c r="AE181" s="88"/>
      <c r="AF181" s="88"/>
      <c r="AG181" s="88"/>
      <c r="AH181" s="88"/>
    </row>
    <row r="182" spans="1:34" x14ac:dyDescent="0.2">
      <c r="A182" s="88"/>
      <c r="B182" s="88"/>
      <c r="C182" s="88"/>
      <c r="D182" s="88"/>
      <c r="E182" s="88"/>
      <c r="F182" s="88"/>
      <c r="G182" s="88"/>
      <c r="H182" s="91" t="s">
        <v>1400</v>
      </c>
      <c r="I182" s="94">
        <v>1134.4000000000001</v>
      </c>
      <c r="J182" s="94">
        <v>1173.5</v>
      </c>
      <c r="K182" s="94">
        <v>1197.7</v>
      </c>
      <c r="L182" s="94">
        <v>1132.8</v>
      </c>
      <c r="M182" s="94">
        <v>1083.0999999999999</v>
      </c>
      <c r="N182" s="88"/>
      <c r="O182" s="88"/>
      <c r="P182" s="88"/>
      <c r="Q182" s="88"/>
      <c r="R182" s="88"/>
      <c r="S182" s="88"/>
      <c r="T182" s="88"/>
      <c r="U182" s="88"/>
      <c r="V182" s="88"/>
      <c r="W182" s="88"/>
      <c r="X182" s="88"/>
      <c r="Y182" s="88"/>
      <c r="Z182" s="88"/>
      <c r="AA182" s="88"/>
      <c r="AB182" s="88"/>
      <c r="AC182" s="88"/>
      <c r="AD182" s="88"/>
      <c r="AE182" s="88"/>
      <c r="AF182" s="88"/>
      <c r="AG182" s="88"/>
      <c r="AH182" s="88"/>
    </row>
    <row r="183" spans="1:34" x14ac:dyDescent="0.2">
      <c r="A183" s="88"/>
      <c r="B183" s="88"/>
      <c r="C183" s="88"/>
      <c r="D183" s="88"/>
      <c r="E183" s="88"/>
      <c r="F183" s="88"/>
      <c r="G183" s="88"/>
      <c r="H183" s="91" t="s">
        <v>1401</v>
      </c>
      <c r="I183" s="94">
        <v>1096.2</v>
      </c>
      <c r="J183" s="94">
        <v>1138.5</v>
      </c>
      <c r="K183" s="94">
        <v>1159.8</v>
      </c>
      <c r="L183" s="94">
        <v>1091.4000000000001</v>
      </c>
      <c r="M183" s="94">
        <v>1001.2</v>
      </c>
      <c r="N183" s="88"/>
      <c r="O183" s="88"/>
      <c r="P183" s="88"/>
      <c r="Q183" s="88"/>
      <c r="R183" s="88"/>
      <c r="S183" s="88"/>
      <c r="T183" s="88"/>
      <c r="U183" s="88"/>
      <c r="V183" s="88"/>
      <c r="W183" s="88"/>
      <c r="X183" s="88"/>
      <c r="Y183" s="88"/>
      <c r="Z183" s="88"/>
      <c r="AA183" s="88"/>
      <c r="AB183" s="88"/>
      <c r="AC183" s="88"/>
      <c r="AD183" s="88"/>
      <c r="AE183" s="88"/>
      <c r="AF183" s="88"/>
      <c r="AG183" s="88"/>
      <c r="AH183" s="88"/>
    </row>
    <row r="184" spans="1:34" x14ac:dyDescent="0.2">
      <c r="A184" s="88"/>
      <c r="B184" s="88"/>
      <c r="C184" s="88"/>
      <c r="D184" s="88"/>
      <c r="E184" s="88"/>
      <c r="F184" s="88"/>
      <c r="G184" s="88"/>
      <c r="H184" s="91" t="s">
        <v>1402</v>
      </c>
      <c r="I184" s="94">
        <v>1041.8</v>
      </c>
      <c r="J184" s="94">
        <v>1098.9000000000001</v>
      </c>
      <c r="K184" s="94">
        <v>1124</v>
      </c>
      <c r="L184" s="94">
        <v>1052.5999999999999</v>
      </c>
      <c r="M184" s="91">
        <v>909.5</v>
      </c>
      <c r="N184" s="88"/>
      <c r="O184" s="88"/>
      <c r="P184" s="88"/>
      <c r="Q184" s="88"/>
      <c r="R184" s="88"/>
      <c r="S184" s="88"/>
      <c r="T184" s="88"/>
      <c r="U184" s="88"/>
      <c r="V184" s="88"/>
      <c r="W184" s="88"/>
      <c r="X184" s="88"/>
      <c r="Y184" s="88"/>
      <c r="Z184" s="88"/>
      <c r="AA184" s="88"/>
      <c r="AB184" s="88"/>
      <c r="AC184" s="88"/>
      <c r="AD184" s="88"/>
      <c r="AE184" s="88"/>
      <c r="AF184" s="88"/>
      <c r="AG184" s="88"/>
      <c r="AH184" s="88"/>
    </row>
    <row r="185" spans="1:34" x14ac:dyDescent="0.2">
      <c r="A185" s="88"/>
      <c r="B185" s="88"/>
      <c r="C185" s="88"/>
      <c r="D185" s="88"/>
      <c r="E185" s="88"/>
      <c r="F185" s="88"/>
      <c r="G185" s="88"/>
      <c r="H185" s="91" t="s">
        <v>1403</v>
      </c>
      <c r="I185" s="94">
        <v>1003.3</v>
      </c>
      <c r="J185" s="94">
        <v>1043.7</v>
      </c>
      <c r="K185" s="94">
        <v>1082.0999999999999</v>
      </c>
      <c r="L185" s="94">
        <v>1010.3</v>
      </c>
      <c r="M185" s="91">
        <v>830.6</v>
      </c>
      <c r="N185" s="88"/>
      <c r="O185" s="88"/>
      <c r="P185" s="88"/>
      <c r="Q185" s="88"/>
      <c r="R185" s="88"/>
      <c r="S185" s="88"/>
      <c r="T185" s="88"/>
      <c r="U185" s="88"/>
      <c r="V185" s="88"/>
      <c r="W185" s="88"/>
      <c r="X185" s="88"/>
      <c r="Y185" s="88"/>
      <c r="Z185" s="88"/>
      <c r="AA185" s="88"/>
      <c r="AB185" s="88"/>
      <c r="AC185" s="88"/>
      <c r="AD185" s="88"/>
      <c r="AE185" s="88"/>
      <c r="AF185" s="88"/>
      <c r="AG185" s="88"/>
      <c r="AH185" s="88"/>
    </row>
    <row r="186" spans="1:34" x14ac:dyDescent="0.2">
      <c r="A186" s="88"/>
      <c r="B186" s="88"/>
      <c r="C186" s="88"/>
      <c r="D186" s="88"/>
      <c r="E186" s="88"/>
      <c r="F186" s="88"/>
      <c r="G186" s="88"/>
      <c r="H186" s="91" t="s">
        <v>1404</v>
      </c>
      <c r="I186" s="93">
        <v>12800</v>
      </c>
      <c r="J186" s="93">
        <v>13785</v>
      </c>
      <c r="K186" s="93">
        <v>14296</v>
      </c>
      <c r="L186" s="93">
        <v>13574</v>
      </c>
      <c r="M186" s="94">
        <v>7297.2</v>
      </c>
      <c r="N186" s="88"/>
      <c r="O186" s="88"/>
      <c r="P186" s="88"/>
      <c r="Q186" s="88"/>
      <c r="R186" s="88"/>
      <c r="S186" s="88"/>
      <c r="T186" s="88"/>
      <c r="U186" s="88"/>
      <c r="V186" s="88"/>
      <c r="W186" s="88"/>
      <c r="X186" s="88"/>
      <c r="Y186" s="88"/>
      <c r="Z186" s="88"/>
      <c r="AA186" s="88"/>
      <c r="AB186" s="88"/>
      <c r="AC186" s="88"/>
      <c r="AD186" s="88"/>
      <c r="AE186" s="88"/>
      <c r="AF186" s="88"/>
      <c r="AG186" s="88"/>
      <c r="AH186" s="88"/>
    </row>
    <row r="187" spans="1:34" x14ac:dyDescent="0.2">
      <c r="A187" s="88"/>
      <c r="B187" s="88"/>
      <c r="C187" s="88"/>
      <c r="D187" s="88"/>
      <c r="E187" s="88"/>
      <c r="F187" s="88"/>
      <c r="G187" s="88"/>
      <c r="H187" s="91" t="s">
        <v>1405</v>
      </c>
      <c r="I187" s="94">
        <v>5441.3</v>
      </c>
      <c r="J187" s="94">
        <v>5718.6</v>
      </c>
      <c r="K187" s="94">
        <v>6067.2</v>
      </c>
      <c r="L187" s="94">
        <v>5643.8</v>
      </c>
      <c r="M187" s="91"/>
      <c r="N187" s="88"/>
      <c r="O187" s="88"/>
      <c r="P187" s="88"/>
      <c r="Q187" s="88"/>
      <c r="R187" s="88"/>
      <c r="S187" s="88"/>
      <c r="T187" s="88"/>
      <c r="U187" s="88"/>
      <c r="V187" s="88"/>
      <c r="W187" s="88"/>
      <c r="X187" s="88"/>
      <c r="Y187" s="88"/>
      <c r="Z187" s="88"/>
      <c r="AA187" s="88"/>
      <c r="AB187" s="88"/>
      <c r="AC187" s="88"/>
      <c r="AD187" s="88"/>
      <c r="AE187" s="88"/>
      <c r="AF187" s="88"/>
      <c r="AG187" s="88"/>
      <c r="AH187" s="88"/>
    </row>
    <row r="188" spans="1:34" x14ac:dyDescent="0.2">
      <c r="A188" s="88"/>
      <c r="B188" s="88"/>
      <c r="C188" s="88"/>
      <c r="D188" s="88"/>
      <c r="E188" s="88"/>
      <c r="F188" s="88"/>
      <c r="G188" s="88"/>
      <c r="H188" s="91" t="s">
        <v>1406</v>
      </c>
      <c r="I188" s="94">
        <v>2230.6</v>
      </c>
      <c r="J188" s="94">
        <v>2312</v>
      </c>
      <c r="K188" s="94">
        <v>2357.5</v>
      </c>
      <c r="L188" s="94">
        <v>2224.1999999999998</v>
      </c>
      <c r="M188" s="94">
        <v>2084.3000000000002</v>
      </c>
      <c r="N188" s="88"/>
      <c r="O188" s="88"/>
      <c r="P188" s="88"/>
      <c r="Q188" s="88"/>
      <c r="R188" s="88"/>
      <c r="S188" s="88"/>
      <c r="T188" s="88"/>
      <c r="U188" s="88"/>
      <c r="V188" s="88"/>
      <c r="W188" s="88"/>
      <c r="X188" s="88"/>
      <c r="Y188" s="88"/>
      <c r="Z188" s="88"/>
      <c r="AA188" s="88"/>
      <c r="AB188" s="88"/>
      <c r="AC188" s="88"/>
      <c r="AD188" s="88"/>
      <c r="AE188" s="88"/>
      <c r="AF188" s="88"/>
      <c r="AG188" s="88"/>
      <c r="AH188" s="88"/>
    </row>
    <row r="189" spans="1:34" x14ac:dyDescent="0.2">
      <c r="A189" s="88"/>
      <c r="B189" s="88"/>
      <c r="C189" s="88"/>
      <c r="D189" s="88"/>
      <c r="E189" s="88"/>
      <c r="F189" s="88"/>
      <c r="G189" s="88"/>
      <c r="H189" s="91" t="s">
        <v>1407</v>
      </c>
      <c r="I189" s="94">
        <v>2045.1</v>
      </c>
      <c r="J189" s="94">
        <v>2142.6</v>
      </c>
      <c r="K189" s="94">
        <v>2206.1</v>
      </c>
      <c r="L189" s="94">
        <v>2062.9</v>
      </c>
      <c r="M189" s="94">
        <v>1740.1</v>
      </c>
      <c r="N189" s="88"/>
      <c r="O189" s="88"/>
      <c r="P189" s="88"/>
      <c r="Q189" s="88"/>
      <c r="R189" s="88"/>
      <c r="S189" s="88"/>
      <c r="T189" s="88"/>
      <c r="U189" s="88"/>
      <c r="V189" s="88"/>
      <c r="W189" s="88"/>
      <c r="X189" s="88"/>
      <c r="Y189" s="88"/>
      <c r="Z189" s="88"/>
      <c r="AA189" s="88"/>
      <c r="AB189" s="88"/>
      <c r="AC189" s="88"/>
      <c r="AD189" s="88"/>
      <c r="AE189" s="88"/>
      <c r="AF189" s="88"/>
      <c r="AG189" s="88"/>
      <c r="AH189" s="88"/>
    </row>
    <row r="190" spans="1:34" x14ac:dyDescent="0.2">
      <c r="A190" s="88"/>
      <c r="B190" s="88"/>
      <c r="C190" s="88"/>
      <c r="D190" s="88"/>
      <c r="E190" s="88"/>
      <c r="F190" s="88"/>
      <c r="G190" s="88"/>
      <c r="H190" s="91" t="s">
        <v>1408</v>
      </c>
      <c r="I190" s="93">
        <v>12800</v>
      </c>
      <c r="J190" s="93">
        <v>13785</v>
      </c>
      <c r="K190" s="93">
        <v>14296</v>
      </c>
      <c r="L190" s="93">
        <v>13574</v>
      </c>
      <c r="M190" s="94">
        <v>7297.2</v>
      </c>
      <c r="N190" s="88"/>
      <c r="O190" s="88"/>
      <c r="P190" s="88"/>
      <c r="Q190" s="88"/>
      <c r="R190" s="88"/>
      <c r="S190" s="88"/>
      <c r="T190" s="88"/>
      <c r="U190" s="88"/>
      <c r="V190" s="88"/>
      <c r="W190" s="88"/>
      <c r="X190" s="88"/>
      <c r="Y190" s="88"/>
      <c r="Z190" s="88"/>
      <c r="AA190" s="88"/>
      <c r="AB190" s="88"/>
      <c r="AC190" s="88"/>
      <c r="AD190" s="88"/>
      <c r="AE190" s="88"/>
      <c r="AF190" s="88"/>
      <c r="AG190" s="88"/>
      <c r="AH190" s="88"/>
    </row>
    <row r="191" spans="1:34" x14ac:dyDescent="0.2">
      <c r="A191" s="88"/>
      <c r="B191" s="88"/>
      <c r="C191" s="88"/>
      <c r="D191" s="88"/>
      <c r="E191" s="88"/>
      <c r="F191" s="88"/>
      <c r="G191" s="88"/>
      <c r="H191" s="92" t="s">
        <v>1409</v>
      </c>
      <c r="I191" s="104"/>
      <c r="J191" s="104"/>
      <c r="K191" s="104"/>
      <c r="L191" s="104"/>
      <c r="M191" s="104"/>
      <c r="N191" s="88"/>
      <c r="O191" s="88"/>
      <c r="P191" s="88"/>
      <c r="Q191" s="88"/>
      <c r="R191" s="88"/>
      <c r="S191" s="88"/>
      <c r="T191" s="88"/>
      <c r="U191" s="88"/>
      <c r="V191" s="88"/>
      <c r="W191" s="88"/>
      <c r="X191" s="88"/>
      <c r="Y191" s="88"/>
      <c r="Z191" s="88"/>
      <c r="AA191" s="88"/>
      <c r="AB191" s="88"/>
      <c r="AC191" s="88"/>
      <c r="AD191" s="88"/>
      <c r="AE191" s="88"/>
      <c r="AF191" s="88"/>
      <c r="AG191" s="88"/>
      <c r="AH191" s="88"/>
    </row>
    <row r="192" spans="1:34" x14ac:dyDescent="0.2">
      <c r="A192" s="88"/>
      <c r="B192" s="88"/>
      <c r="C192" s="88"/>
      <c r="D192" s="88"/>
      <c r="E192" s="88"/>
      <c r="F192" s="88"/>
      <c r="G192" s="88"/>
      <c r="H192" s="91" t="s">
        <v>1410</v>
      </c>
      <c r="I192" s="93">
        <v>150000</v>
      </c>
      <c r="J192" s="93">
        <v>200000</v>
      </c>
      <c r="K192" s="93">
        <v>200000</v>
      </c>
      <c r="L192" s="93">
        <v>205000</v>
      </c>
      <c r="M192" s="93">
        <v>210000</v>
      </c>
      <c r="N192" s="88"/>
      <c r="O192" s="88"/>
      <c r="P192" s="88"/>
      <c r="Q192" s="88"/>
      <c r="R192" s="88"/>
      <c r="S192" s="88"/>
      <c r="T192" s="88"/>
      <c r="U192" s="88"/>
      <c r="V192" s="88"/>
      <c r="W192" s="88"/>
      <c r="X192" s="88"/>
      <c r="Y192" s="88"/>
      <c r="Z192" s="88"/>
      <c r="AA192" s="88"/>
      <c r="AB192" s="88"/>
      <c r="AC192" s="88"/>
      <c r="AD192" s="88"/>
      <c r="AE192" s="88"/>
      <c r="AF192" s="88"/>
      <c r="AG192" s="88"/>
      <c r="AH192" s="88"/>
    </row>
    <row r="193" spans="1:34" x14ac:dyDescent="0.2">
      <c r="A193" s="88"/>
      <c r="B193" s="88"/>
      <c r="C193" s="88"/>
      <c r="D193" s="88"/>
      <c r="E193" s="88"/>
      <c r="F193" s="88"/>
      <c r="G193" s="88"/>
      <c r="H193" s="91" t="s">
        <v>1411</v>
      </c>
      <c r="I193" s="93">
        <v>150000</v>
      </c>
      <c r="J193" s="93">
        <v>200000</v>
      </c>
      <c r="K193" s="93">
        <v>200000</v>
      </c>
      <c r="L193" s="93">
        <v>205000</v>
      </c>
      <c r="M193" s="93">
        <v>210000</v>
      </c>
      <c r="N193" s="88"/>
      <c r="O193" s="88"/>
      <c r="P193" s="88"/>
      <c r="Q193" s="88"/>
      <c r="R193" s="88"/>
      <c r="S193" s="88"/>
      <c r="T193" s="88"/>
      <c r="U193" s="88"/>
      <c r="V193" s="88"/>
      <c r="W193" s="88"/>
      <c r="X193" s="88"/>
      <c r="Y193" s="88"/>
      <c r="Z193" s="88"/>
      <c r="AA193" s="88"/>
      <c r="AB193" s="88"/>
      <c r="AC193" s="88"/>
      <c r="AD193" s="88"/>
      <c r="AE193" s="88"/>
      <c r="AF193" s="88"/>
      <c r="AG193" s="88"/>
      <c r="AH193" s="88"/>
    </row>
    <row r="194" spans="1:34" x14ac:dyDescent="0.2">
      <c r="A194" s="88"/>
      <c r="B194" s="88"/>
      <c r="C194" s="88"/>
      <c r="D194" s="88"/>
      <c r="E194" s="88"/>
      <c r="F194" s="88"/>
      <c r="G194" s="88"/>
      <c r="H194" s="88"/>
      <c r="I194" s="88"/>
      <c r="J194" s="88"/>
      <c r="K194" s="88"/>
      <c r="L194" s="88"/>
      <c r="M194" s="88"/>
      <c r="N194" s="88"/>
      <c r="O194" s="88"/>
      <c r="P194" s="88"/>
      <c r="Q194" s="88"/>
      <c r="R194" s="88"/>
      <c r="S194" s="88"/>
      <c r="T194" s="88"/>
      <c r="U194" s="88"/>
      <c r="V194" s="88"/>
      <c r="W194" s="88"/>
      <c r="X194" s="88"/>
      <c r="Y194" s="88"/>
      <c r="Z194" s="88"/>
      <c r="AA194" s="88"/>
      <c r="AB194" s="88"/>
      <c r="AC194" s="88"/>
      <c r="AD194" s="88"/>
      <c r="AE194" s="88"/>
      <c r="AF194" s="88"/>
      <c r="AG194" s="88"/>
      <c r="AH194" s="88"/>
    </row>
    <row r="195" spans="1:34" x14ac:dyDescent="0.2">
      <c r="A195" s="103"/>
      <c r="B195" s="103"/>
      <c r="C195" s="103"/>
      <c r="D195" s="103"/>
      <c r="E195" s="103"/>
      <c r="F195" s="103"/>
      <c r="G195" s="103"/>
      <c r="H195" s="103"/>
      <c r="I195" s="103"/>
      <c r="J195" s="103"/>
      <c r="K195" s="103"/>
      <c r="L195" s="103"/>
      <c r="M195" s="103"/>
      <c r="N195" s="103"/>
      <c r="O195" s="103"/>
      <c r="P195" s="103"/>
      <c r="Q195" s="103"/>
      <c r="R195" s="103"/>
      <c r="S195" s="103"/>
      <c r="T195" s="103"/>
      <c r="U195" s="103"/>
      <c r="V195" s="103"/>
      <c r="W195" s="103"/>
      <c r="X195" s="103"/>
      <c r="Y195" s="103"/>
      <c r="Z195" s="103"/>
      <c r="AA195" s="103"/>
      <c r="AB195" s="103"/>
      <c r="AC195" s="103"/>
      <c r="AD195" s="103"/>
      <c r="AE195" s="103"/>
      <c r="AF195" s="103"/>
      <c r="AG195" s="103"/>
      <c r="AH195" s="103"/>
    </row>
    <row r="196" spans="1:34" x14ac:dyDescent="0.2">
      <c r="A196" s="103"/>
      <c r="B196" s="103"/>
      <c r="C196" s="103"/>
      <c r="D196" s="103"/>
      <c r="E196" s="103"/>
      <c r="F196" s="103"/>
      <c r="G196" s="103"/>
      <c r="H196" s="103"/>
      <c r="I196" s="103"/>
      <c r="J196" s="103"/>
      <c r="K196" s="103"/>
      <c r="L196" s="103"/>
      <c r="M196" s="103"/>
      <c r="N196" s="103"/>
      <c r="O196" s="103"/>
      <c r="P196" s="103"/>
      <c r="Q196" s="103"/>
      <c r="R196" s="103"/>
      <c r="S196" s="103"/>
      <c r="T196" s="103"/>
      <c r="U196" s="103"/>
      <c r="V196" s="103"/>
      <c r="W196" s="103"/>
      <c r="X196" s="103"/>
      <c r="Y196" s="103"/>
      <c r="Z196" s="103"/>
      <c r="AA196" s="103"/>
      <c r="AB196" s="103"/>
      <c r="AC196" s="103"/>
      <c r="AD196" s="103"/>
      <c r="AE196" s="103"/>
      <c r="AF196" s="103"/>
      <c r="AG196" s="103"/>
      <c r="AH196" s="103"/>
    </row>
    <row r="197" spans="1:34" x14ac:dyDescent="0.2">
      <c r="A197" s="103"/>
      <c r="B197" s="103"/>
      <c r="C197" s="103"/>
      <c r="D197" s="103"/>
      <c r="E197" s="103"/>
      <c r="F197" s="103"/>
      <c r="G197" s="103"/>
      <c r="H197" s="103"/>
      <c r="I197" s="103"/>
      <c r="J197" s="103"/>
      <c r="K197" s="103"/>
      <c r="L197" s="103"/>
      <c r="M197" s="103"/>
      <c r="N197" s="103"/>
      <c r="O197" s="103"/>
      <c r="P197" s="103"/>
      <c r="Q197" s="103"/>
      <c r="R197" s="103"/>
      <c r="S197" s="103"/>
      <c r="T197" s="103"/>
      <c r="U197" s="103"/>
      <c r="V197" s="103"/>
      <c r="W197" s="103"/>
      <c r="X197" s="103"/>
      <c r="Y197" s="103"/>
      <c r="Z197" s="103"/>
      <c r="AA197" s="103"/>
      <c r="AB197" s="103"/>
      <c r="AC197" s="103"/>
      <c r="AD197" s="103"/>
      <c r="AE197" s="103"/>
      <c r="AF197" s="103"/>
      <c r="AG197" s="103"/>
      <c r="AH197" s="103"/>
    </row>
    <row r="198" spans="1:34" x14ac:dyDescent="0.2">
      <c r="A198" s="103"/>
      <c r="B198" s="103"/>
      <c r="C198" s="103"/>
      <c r="D198" s="103"/>
      <c r="E198" s="103"/>
      <c r="F198" s="103"/>
      <c r="G198" s="103"/>
      <c r="H198" s="103"/>
      <c r="I198" s="103"/>
      <c r="J198" s="103"/>
      <c r="K198" s="103"/>
      <c r="L198" s="103"/>
      <c r="M198" s="103"/>
      <c r="N198" s="103"/>
      <c r="O198" s="103"/>
      <c r="P198" s="103"/>
      <c r="Q198" s="103"/>
      <c r="R198" s="103"/>
      <c r="S198" s="103"/>
      <c r="T198" s="103"/>
      <c r="U198" s="103"/>
      <c r="V198" s="103"/>
      <c r="W198" s="103"/>
      <c r="X198" s="103"/>
      <c r="Y198" s="103"/>
      <c r="Z198" s="103"/>
      <c r="AA198" s="103"/>
      <c r="AB198" s="103"/>
      <c r="AC198" s="103"/>
      <c r="AD198" s="103"/>
      <c r="AE198" s="103"/>
      <c r="AF198" s="103"/>
      <c r="AG198" s="103"/>
      <c r="AH198" s="103"/>
    </row>
    <row r="199" spans="1:34" x14ac:dyDescent="0.2">
      <c r="A199" s="103"/>
      <c r="B199" s="103"/>
      <c r="C199" s="103"/>
      <c r="D199" s="103"/>
      <c r="E199" s="103"/>
      <c r="F199" s="103"/>
      <c r="G199" s="103"/>
      <c r="H199" s="103"/>
      <c r="I199" s="103"/>
      <c r="J199" s="103"/>
      <c r="K199" s="103"/>
      <c r="L199" s="103"/>
      <c r="M199" s="103"/>
      <c r="N199" s="103"/>
      <c r="O199" s="103"/>
      <c r="P199" s="103"/>
      <c r="Q199" s="103"/>
      <c r="R199" s="103"/>
      <c r="S199" s="103"/>
      <c r="T199" s="103"/>
      <c r="U199" s="103"/>
      <c r="V199" s="103"/>
      <c r="W199" s="103"/>
      <c r="X199" s="103"/>
      <c r="Y199" s="103"/>
      <c r="Z199" s="103"/>
      <c r="AA199" s="103"/>
      <c r="AB199" s="103"/>
      <c r="AC199" s="103"/>
      <c r="AD199" s="103"/>
      <c r="AE199" s="103"/>
      <c r="AF199" s="103"/>
      <c r="AG199" s="103"/>
      <c r="AH199" s="103"/>
    </row>
    <row r="200" spans="1:34" x14ac:dyDescent="0.2">
      <c r="A200" s="103"/>
      <c r="B200" s="103"/>
      <c r="C200" s="103"/>
      <c r="D200" s="103"/>
      <c r="E200" s="103"/>
      <c r="F200" s="103"/>
      <c r="G200" s="103"/>
      <c r="H200" s="103"/>
      <c r="I200" s="103"/>
      <c r="J200" s="103"/>
      <c r="K200" s="103"/>
      <c r="L200" s="103"/>
      <c r="M200" s="103"/>
      <c r="N200" s="103"/>
      <c r="O200" s="103"/>
      <c r="P200" s="103"/>
      <c r="Q200" s="103"/>
      <c r="R200" s="103"/>
      <c r="S200" s="103"/>
      <c r="T200" s="103"/>
      <c r="U200" s="103"/>
      <c r="V200" s="103"/>
      <c r="W200" s="103"/>
      <c r="X200" s="103"/>
      <c r="Y200" s="103"/>
      <c r="Z200" s="103"/>
      <c r="AA200" s="103"/>
      <c r="AB200" s="103"/>
      <c r="AC200" s="103"/>
      <c r="AD200" s="103"/>
      <c r="AE200" s="103"/>
      <c r="AF200" s="103"/>
      <c r="AG200" s="103"/>
      <c r="AH200" s="103"/>
    </row>
  </sheetData>
  <mergeCells count="25">
    <mergeCell ref="B6:C6"/>
    <mergeCell ref="I6:J6"/>
    <mergeCell ref="P6:Q6"/>
    <mergeCell ref="W6:X6"/>
    <mergeCell ref="AD6:AE6"/>
    <mergeCell ref="B4:C4"/>
    <mergeCell ref="I4:J4"/>
    <mergeCell ref="P4:Q4"/>
    <mergeCell ref="W4:X4"/>
    <mergeCell ref="AD4:AE4"/>
    <mergeCell ref="B5:C5"/>
    <mergeCell ref="I5:J5"/>
    <mergeCell ref="P5:Q5"/>
    <mergeCell ref="W5:X5"/>
    <mergeCell ref="AD5:AE5"/>
    <mergeCell ref="A1:F1"/>
    <mergeCell ref="H1:M1"/>
    <mergeCell ref="O1:T1"/>
    <mergeCell ref="V1:AA1"/>
    <mergeCell ref="AC1:AH1"/>
    <mergeCell ref="B3:C3"/>
    <mergeCell ref="I3:J3"/>
    <mergeCell ref="P3:Q3"/>
    <mergeCell ref="W3:X3"/>
    <mergeCell ref="AD3:AE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823C73-B2F0-4D4D-8927-3B3494D13BDA}">
  <dimension ref="A1:F152"/>
  <sheetViews>
    <sheetView workbookViewId="0">
      <selection sqref="A1:XFD1048576"/>
    </sheetView>
  </sheetViews>
  <sheetFormatPr baseColWidth="10" defaultColWidth="8.83203125" defaultRowHeight="15" outlineLevelRow="1" x14ac:dyDescent="0.2"/>
  <cols>
    <col min="1" max="1" width="85.6640625" customWidth="1"/>
    <col min="2" max="6" width="15.6640625" customWidth="1"/>
  </cols>
  <sheetData>
    <row r="1" spans="1:6" ht="15" customHeight="1" thickBot="1" x14ac:dyDescent="0.25">
      <c r="A1" s="182" t="s">
        <v>923</v>
      </c>
      <c r="B1" s="183"/>
      <c r="C1" s="183"/>
      <c r="D1" s="183"/>
      <c r="E1" s="183"/>
      <c r="F1" s="183"/>
    </row>
    <row r="2" spans="1:6" ht="15" customHeight="1" thickTop="1" x14ac:dyDescent="0.2">
      <c r="A2" s="184" t="s">
        <v>926</v>
      </c>
      <c r="B2" s="185" t="s">
        <v>927</v>
      </c>
    </row>
    <row r="3" spans="1:6" x14ac:dyDescent="0.2">
      <c r="A3" s="184" t="s">
        <v>928</v>
      </c>
      <c r="B3" s="184" t="s">
        <v>929</v>
      </c>
    </row>
    <row r="4" spans="1:6" x14ac:dyDescent="0.2">
      <c r="A4" s="184" t="s">
        <v>930</v>
      </c>
      <c r="B4" s="184" t="s">
        <v>929</v>
      </c>
    </row>
    <row r="5" spans="1:6" x14ac:dyDescent="0.2">
      <c r="A5" s="184" t="s">
        <v>931</v>
      </c>
      <c r="B5" s="184" t="s">
        <v>932</v>
      </c>
    </row>
    <row r="6" spans="1:6" x14ac:dyDescent="0.2">
      <c r="A6" s="184" t="s">
        <v>933</v>
      </c>
      <c r="B6" s="184" t="s">
        <v>934</v>
      </c>
    </row>
    <row r="7" spans="1:6" x14ac:dyDescent="0.2">
      <c r="A7" s="184" t="s">
        <v>935</v>
      </c>
      <c r="B7" s="184" t="s">
        <v>936</v>
      </c>
    </row>
    <row r="8" spans="1:6" x14ac:dyDescent="0.2">
      <c r="A8" s="184" t="s">
        <v>937</v>
      </c>
      <c r="B8" s="184" t="s">
        <v>938</v>
      </c>
    </row>
    <row r="9" spans="1:6" x14ac:dyDescent="0.2">
      <c r="A9" s="184" t="s">
        <v>939</v>
      </c>
      <c r="B9" s="184" t="s">
        <v>940</v>
      </c>
    </row>
    <row r="10" spans="1:6" x14ac:dyDescent="0.2">
      <c r="A10" s="184" t="s">
        <v>941</v>
      </c>
      <c r="B10" s="186">
        <v>45236.584136400503</v>
      </c>
    </row>
    <row r="11" spans="1:6" x14ac:dyDescent="0.2">
      <c r="A11" s="187" t="s">
        <v>942</v>
      </c>
      <c r="B11" s="188" t="s">
        <v>1415</v>
      </c>
      <c r="C11" s="188" t="s">
        <v>1416</v>
      </c>
      <c r="D11" s="188" t="s">
        <v>1417</v>
      </c>
      <c r="E11" s="188" t="s">
        <v>1418</v>
      </c>
      <c r="F11" s="188" t="s">
        <v>1419</v>
      </c>
    </row>
    <row r="12" spans="1:6" ht="15" customHeight="1" outlineLevel="1" x14ac:dyDescent="0.2">
      <c r="A12" s="189" t="s">
        <v>943</v>
      </c>
      <c r="B12" s="190">
        <v>44926</v>
      </c>
      <c r="C12" s="190">
        <v>44561</v>
      </c>
      <c r="D12" s="190">
        <v>44196</v>
      </c>
      <c r="E12" s="190">
        <v>43830</v>
      </c>
      <c r="F12" s="190">
        <v>43465</v>
      </c>
    </row>
    <row r="13" spans="1:6" ht="15" customHeight="1" outlineLevel="1" x14ac:dyDescent="0.2">
      <c r="A13" s="189" t="s">
        <v>949</v>
      </c>
      <c r="B13" s="190">
        <v>44926</v>
      </c>
      <c r="C13" s="190">
        <v>44561</v>
      </c>
      <c r="D13" s="190">
        <v>44196</v>
      </c>
      <c r="E13" s="190">
        <v>44196</v>
      </c>
      <c r="F13" s="190">
        <v>44196</v>
      </c>
    </row>
    <row r="14" spans="1:6" ht="15" customHeight="1" outlineLevel="1" x14ac:dyDescent="0.2">
      <c r="A14" s="189" t="s">
        <v>950</v>
      </c>
      <c r="B14" s="191" t="s">
        <v>951</v>
      </c>
      <c r="C14" s="191" t="s">
        <v>951</v>
      </c>
      <c r="D14" s="191" t="s">
        <v>951</v>
      </c>
      <c r="E14" s="191" t="s">
        <v>951</v>
      </c>
      <c r="F14" s="191" t="s">
        <v>951</v>
      </c>
    </row>
    <row r="15" spans="1:6" ht="15" customHeight="1" outlineLevel="1" x14ac:dyDescent="0.2">
      <c r="A15" s="189" t="s">
        <v>952</v>
      </c>
      <c r="B15" s="191" t="s">
        <v>953</v>
      </c>
      <c r="C15" s="191" t="s">
        <v>953</v>
      </c>
      <c r="D15" s="191" t="s">
        <v>953</v>
      </c>
      <c r="E15" s="191" t="s">
        <v>953</v>
      </c>
      <c r="F15" s="191" t="s">
        <v>953</v>
      </c>
    </row>
    <row r="17" spans="1:6" x14ac:dyDescent="0.2">
      <c r="A17" s="192" t="s">
        <v>958</v>
      </c>
      <c r="B17" s="187"/>
      <c r="C17" s="187"/>
      <c r="D17" s="187"/>
      <c r="E17" s="187"/>
      <c r="F17" s="187"/>
    </row>
    <row r="18" spans="1:6" x14ac:dyDescent="0.2">
      <c r="A18" s="192" t="s">
        <v>961</v>
      </c>
      <c r="B18" s="193" t="s">
        <v>944</v>
      </c>
      <c r="C18" s="193" t="s">
        <v>945</v>
      </c>
      <c r="D18" s="193" t="s">
        <v>946</v>
      </c>
      <c r="E18" s="193" t="s">
        <v>947</v>
      </c>
      <c r="F18" s="193" t="s">
        <v>948</v>
      </c>
    </row>
    <row r="19" spans="1:6" ht="15" customHeight="1" x14ac:dyDescent="0.2">
      <c r="A19" s="194" t="s">
        <v>963</v>
      </c>
      <c r="B19" s="195"/>
      <c r="C19" s="195"/>
      <c r="D19" s="195"/>
      <c r="E19" s="195"/>
      <c r="F19" s="195"/>
    </row>
    <row r="20" spans="1:6" ht="15" customHeight="1" x14ac:dyDescent="0.2">
      <c r="A20" s="196" t="s">
        <v>968</v>
      </c>
      <c r="B20" s="197">
        <v>22854.2</v>
      </c>
      <c r="C20" s="197">
        <v>22872.799999999999</v>
      </c>
      <c r="D20" s="197">
        <v>18865.3</v>
      </c>
      <c r="E20" s="197">
        <v>21076.5</v>
      </c>
      <c r="F20" s="197">
        <v>21025.200000000001</v>
      </c>
    </row>
    <row r="21" spans="1:6" ht="15" customHeight="1" x14ac:dyDescent="0.2">
      <c r="A21" s="202" t="s">
        <v>972</v>
      </c>
      <c r="B21" s="197">
        <v>22854.2</v>
      </c>
      <c r="C21" s="197">
        <v>22872.799999999999</v>
      </c>
      <c r="D21" s="197">
        <v>18865.3</v>
      </c>
      <c r="E21" s="197">
        <v>21076.5</v>
      </c>
      <c r="F21" s="197">
        <v>21025.200000000001</v>
      </c>
    </row>
    <row r="22" spans="1:6" ht="15" customHeight="1" x14ac:dyDescent="0.2">
      <c r="A22" s="196" t="s">
        <v>977</v>
      </c>
      <c r="B22" s="198">
        <v>328.4</v>
      </c>
      <c r="C22" s="198">
        <v>350.1</v>
      </c>
      <c r="D22" s="198">
        <v>342.5</v>
      </c>
      <c r="E22" s="198">
        <v>287.89999999999998</v>
      </c>
      <c r="F22" s="198">
        <v>232.7</v>
      </c>
    </row>
    <row r="23" spans="1:6" ht="15" customHeight="1" x14ac:dyDescent="0.2">
      <c r="A23" s="205" t="s">
        <v>966</v>
      </c>
      <c r="B23" s="211">
        <v>23182.6</v>
      </c>
      <c r="C23" s="211">
        <v>23222.9</v>
      </c>
      <c r="D23" s="211">
        <v>19207.8</v>
      </c>
      <c r="E23" s="211">
        <v>21364.400000000001</v>
      </c>
      <c r="F23" s="211">
        <v>21257.9</v>
      </c>
    </row>
    <row r="24" spans="1:6" ht="15" customHeight="1" x14ac:dyDescent="0.2">
      <c r="A24" s="194" t="s">
        <v>985</v>
      </c>
      <c r="B24" s="195"/>
      <c r="C24" s="195"/>
      <c r="D24" s="195"/>
      <c r="E24" s="195"/>
      <c r="F24" s="195"/>
    </row>
    <row r="25" spans="1:6" ht="15" customHeight="1" x14ac:dyDescent="0.2">
      <c r="A25" s="196" t="s">
        <v>990</v>
      </c>
      <c r="B25" s="198">
        <v>9975.4</v>
      </c>
      <c r="C25" s="197">
        <v>10642.7</v>
      </c>
      <c r="D25" s="198">
        <v>9455.7000000000007</v>
      </c>
      <c r="E25" s="197">
        <v>10185</v>
      </c>
      <c r="F25" s="197">
        <v>10425.299999999999</v>
      </c>
    </row>
    <row r="26" spans="1:6" ht="15" customHeight="1" x14ac:dyDescent="0.2">
      <c r="A26" s="202" t="s">
        <v>994</v>
      </c>
      <c r="B26" s="198">
        <v>9975.4</v>
      </c>
      <c r="C26" s="197">
        <v>10642.7</v>
      </c>
      <c r="D26" s="198">
        <v>9455.7000000000007</v>
      </c>
      <c r="E26" s="197">
        <v>10185</v>
      </c>
      <c r="F26" s="197">
        <v>10425.299999999999</v>
      </c>
    </row>
    <row r="27" spans="1:6" ht="15" customHeight="1" x14ac:dyDescent="0.2">
      <c r="A27" s="204" t="s">
        <v>998</v>
      </c>
      <c r="B27" s="198">
        <v>7358</v>
      </c>
      <c r="C27" s="198">
        <v>7965.5</v>
      </c>
      <c r="D27" s="198">
        <v>7039.3</v>
      </c>
      <c r="E27" s="198">
        <v>7480.6</v>
      </c>
      <c r="F27" s="198">
        <v>7487.4</v>
      </c>
    </row>
    <row r="28" spans="1:6" ht="15" customHeight="1" x14ac:dyDescent="0.2">
      <c r="A28" s="204" t="s">
        <v>1002</v>
      </c>
      <c r="B28" s="198">
        <v>2617.4</v>
      </c>
      <c r="C28" s="198">
        <v>2677.2</v>
      </c>
      <c r="D28" s="198">
        <v>2416.4</v>
      </c>
      <c r="E28" s="198">
        <v>2704.4</v>
      </c>
      <c r="F28" s="198">
        <v>2937.9</v>
      </c>
    </row>
    <row r="29" spans="1:6" ht="15" customHeight="1" x14ac:dyDescent="0.2">
      <c r="A29" s="205" t="s">
        <v>970</v>
      </c>
      <c r="B29" s="211">
        <v>13207.2</v>
      </c>
      <c r="C29" s="211">
        <v>12580.2</v>
      </c>
      <c r="D29" s="206">
        <v>9752.1</v>
      </c>
      <c r="E29" s="211">
        <v>11179.4</v>
      </c>
      <c r="F29" s="211">
        <v>10832.6</v>
      </c>
    </row>
    <row r="30" spans="1:6" ht="15" customHeight="1" x14ac:dyDescent="0.2">
      <c r="A30" s="196" t="s">
        <v>1011</v>
      </c>
      <c r="B30" s="198">
        <v>2862.6</v>
      </c>
      <c r="C30" s="198">
        <v>2707.5</v>
      </c>
      <c r="D30" s="198">
        <v>2545.6</v>
      </c>
      <c r="E30" s="198">
        <v>2229.4</v>
      </c>
      <c r="F30" s="198">
        <v>2200.1999999999998</v>
      </c>
    </row>
    <row r="31" spans="1:6" ht="15" customHeight="1" x14ac:dyDescent="0.2">
      <c r="A31" s="202" t="s">
        <v>1016</v>
      </c>
      <c r="B31" s="198">
        <v>2492.1999999999998</v>
      </c>
      <c r="C31" s="198">
        <v>2377.8000000000002</v>
      </c>
      <c r="D31" s="198">
        <v>2245</v>
      </c>
      <c r="E31" s="198">
        <v>1966.9</v>
      </c>
      <c r="F31" s="198">
        <v>1985.4</v>
      </c>
    </row>
    <row r="32" spans="1:6" ht="15" customHeight="1" x14ac:dyDescent="0.2">
      <c r="A32" s="202" t="s">
        <v>1020</v>
      </c>
      <c r="B32" s="198">
        <v>370.4</v>
      </c>
      <c r="C32" s="198">
        <v>329.7</v>
      </c>
      <c r="D32" s="198">
        <v>300.60000000000002</v>
      </c>
      <c r="E32" s="198">
        <v>262.5</v>
      </c>
      <c r="F32" s="198">
        <v>214.8</v>
      </c>
    </row>
    <row r="33" spans="1:6" ht="15" customHeight="1" x14ac:dyDescent="0.2">
      <c r="A33" s="196" t="s">
        <v>1024</v>
      </c>
      <c r="B33" s="201">
        <v>-0.2</v>
      </c>
      <c r="C33" s="201">
        <v>-0.3</v>
      </c>
      <c r="D33" s="197"/>
      <c r="E33" s="197"/>
      <c r="F33" s="197"/>
    </row>
    <row r="34" spans="1:6" ht="15" customHeight="1" x14ac:dyDescent="0.2">
      <c r="A34" s="196" t="s">
        <v>1029</v>
      </c>
      <c r="B34" s="197">
        <v>12837.8</v>
      </c>
      <c r="C34" s="197">
        <v>13349.9</v>
      </c>
      <c r="D34" s="197">
        <v>12001.3</v>
      </c>
      <c r="E34" s="197">
        <v>12414.4</v>
      </c>
      <c r="F34" s="197">
        <v>12625.5</v>
      </c>
    </row>
    <row r="35" spans="1:6" ht="15" customHeight="1" x14ac:dyDescent="0.2">
      <c r="A35" s="194" t="s">
        <v>1034</v>
      </c>
      <c r="B35" s="195"/>
      <c r="C35" s="195"/>
      <c r="D35" s="195"/>
      <c r="E35" s="195"/>
      <c r="F35" s="195"/>
    </row>
    <row r="36" spans="1:6" ht="15" customHeight="1" x14ac:dyDescent="0.2">
      <c r="A36" s="205" t="s">
        <v>975</v>
      </c>
      <c r="B36" s="211">
        <v>10344.799999999999</v>
      </c>
      <c r="C36" s="206">
        <v>9873</v>
      </c>
      <c r="D36" s="206">
        <v>7206.5</v>
      </c>
      <c r="E36" s="206">
        <v>8950</v>
      </c>
      <c r="F36" s="206">
        <v>8632.4</v>
      </c>
    </row>
    <row r="37" spans="1:6" ht="15" customHeight="1" x14ac:dyDescent="0.2">
      <c r="A37" s="194" t="s">
        <v>1042</v>
      </c>
      <c r="B37" s="195"/>
      <c r="C37" s="195"/>
      <c r="D37" s="195"/>
      <c r="E37" s="195"/>
      <c r="F37" s="195"/>
    </row>
    <row r="38" spans="1:6" ht="15" customHeight="1" x14ac:dyDescent="0.2">
      <c r="A38" s="196" t="s">
        <v>1046</v>
      </c>
      <c r="B38" s="203">
        <v>-1029</v>
      </c>
      <c r="C38" s="203">
        <v>-1213.8</v>
      </c>
      <c r="D38" s="203">
        <v>-1197.0999999999999</v>
      </c>
      <c r="E38" s="203">
        <v>-1036.9000000000001</v>
      </c>
      <c r="F38" s="203">
        <v>-982.2</v>
      </c>
    </row>
    <row r="39" spans="1:6" ht="15" customHeight="1" x14ac:dyDescent="0.2">
      <c r="A39" s="202" t="s">
        <v>1049</v>
      </c>
      <c r="B39" s="198">
        <v>1163</v>
      </c>
      <c r="C39" s="198">
        <v>1176.8</v>
      </c>
      <c r="D39" s="198">
        <v>1200.0999999999999</v>
      </c>
      <c r="E39" s="198">
        <v>1084.9000000000001</v>
      </c>
      <c r="F39" s="198">
        <v>977.2</v>
      </c>
    </row>
    <row r="40" spans="1:6" ht="15" customHeight="1" x14ac:dyDescent="0.2">
      <c r="A40" s="204" t="s">
        <v>1054</v>
      </c>
      <c r="B40" s="200">
        <v>44</v>
      </c>
      <c r="C40" s="200">
        <v>9</v>
      </c>
      <c r="D40" s="200">
        <v>18</v>
      </c>
      <c r="E40" s="200">
        <v>37</v>
      </c>
      <c r="F40" s="200">
        <v>4</v>
      </c>
    </row>
    <row r="41" spans="1:6" ht="15" customHeight="1" x14ac:dyDescent="0.2">
      <c r="A41" s="204" t="s">
        <v>1059</v>
      </c>
      <c r="B41" s="198">
        <v>1207</v>
      </c>
      <c r="C41" s="198">
        <v>1185.8</v>
      </c>
      <c r="D41" s="198">
        <v>1218.0999999999999</v>
      </c>
      <c r="E41" s="198">
        <v>1121.9000000000001</v>
      </c>
      <c r="F41" s="198">
        <v>981.2</v>
      </c>
    </row>
    <row r="42" spans="1:6" ht="15" customHeight="1" x14ac:dyDescent="0.2">
      <c r="A42" s="208" t="s">
        <v>1064</v>
      </c>
      <c r="B42" s="198">
        <v>1216.5</v>
      </c>
      <c r="C42" s="198">
        <v>1192.5999999999999</v>
      </c>
      <c r="D42" s="198">
        <v>1224.0999999999999</v>
      </c>
      <c r="E42" s="198">
        <v>1129.3</v>
      </c>
      <c r="F42" s="198">
        <v>986.8</v>
      </c>
    </row>
    <row r="43" spans="1:6" ht="15" customHeight="1" x14ac:dyDescent="0.2">
      <c r="A43" s="208" t="s">
        <v>1069</v>
      </c>
      <c r="B43" s="200">
        <v>9.5</v>
      </c>
      <c r="C43" s="200">
        <v>6.8</v>
      </c>
      <c r="D43" s="200">
        <v>6</v>
      </c>
      <c r="E43" s="200">
        <v>7.4</v>
      </c>
      <c r="F43" s="200">
        <v>5.6</v>
      </c>
    </row>
    <row r="44" spans="1:6" ht="15" customHeight="1" x14ac:dyDescent="0.2">
      <c r="A44" s="202" t="s">
        <v>1074</v>
      </c>
      <c r="B44" s="198">
        <v>134</v>
      </c>
      <c r="C44" s="201">
        <v>-37</v>
      </c>
      <c r="D44" s="200">
        <v>3</v>
      </c>
      <c r="E44" s="200">
        <v>48</v>
      </c>
      <c r="F44" s="201">
        <v>-5</v>
      </c>
    </row>
    <row r="45" spans="1:6" ht="15" customHeight="1" x14ac:dyDescent="0.2">
      <c r="A45" s="204" t="s">
        <v>1079</v>
      </c>
      <c r="B45" s="198">
        <v>134</v>
      </c>
      <c r="C45" s="201">
        <v>-37</v>
      </c>
      <c r="D45" s="200">
        <v>3</v>
      </c>
      <c r="E45" s="200">
        <v>48</v>
      </c>
      <c r="F45" s="201">
        <v>-5</v>
      </c>
    </row>
    <row r="46" spans="1:6" ht="15" customHeight="1" x14ac:dyDescent="0.2">
      <c r="A46" s="196" t="s">
        <v>1084</v>
      </c>
      <c r="B46" s="203">
        <v>-136.80000000000001</v>
      </c>
      <c r="C46" s="201">
        <v>-75</v>
      </c>
      <c r="D46" s="203">
        <v>-290.7</v>
      </c>
      <c r="E46" s="201">
        <v>-87.2</v>
      </c>
      <c r="F46" s="201">
        <v>-33.700000000000003</v>
      </c>
    </row>
    <row r="47" spans="1:6" ht="15" customHeight="1" x14ac:dyDescent="0.2">
      <c r="A47" s="196" t="s">
        <v>1089</v>
      </c>
      <c r="B47" s="198">
        <v>113.2</v>
      </c>
      <c r="C47" s="198">
        <v>177</v>
      </c>
      <c r="D47" s="198">
        <v>117.4</v>
      </c>
      <c r="E47" s="198">
        <v>153.80000000000001</v>
      </c>
      <c r="F47" s="198">
        <v>151.5</v>
      </c>
    </row>
    <row r="48" spans="1:6" ht="15" customHeight="1" x14ac:dyDescent="0.2">
      <c r="A48" s="196" t="s">
        <v>1094</v>
      </c>
      <c r="B48" s="200">
        <v>20.399999999999999</v>
      </c>
      <c r="C48" s="201">
        <v>-14.3</v>
      </c>
      <c r="D48" s="200">
        <v>13.8</v>
      </c>
      <c r="E48" s="201">
        <v>-14.8</v>
      </c>
      <c r="F48" s="201">
        <v>-24.3</v>
      </c>
    </row>
    <row r="49" spans="1:6" ht="15" customHeight="1" x14ac:dyDescent="0.2">
      <c r="A49" s="196" t="s">
        <v>1099</v>
      </c>
      <c r="B49" s="198">
        <v>9312.6</v>
      </c>
      <c r="C49" s="198">
        <v>8746.9</v>
      </c>
      <c r="D49" s="198">
        <v>5849.9</v>
      </c>
      <c r="E49" s="198">
        <v>7964.9</v>
      </c>
      <c r="F49" s="198">
        <v>7743.7</v>
      </c>
    </row>
    <row r="50" spans="1:6" ht="15" customHeight="1" x14ac:dyDescent="0.2">
      <c r="A50" s="194" t="s">
        <v>1104</v>
      </c>
      <c r="B50" s="195"/>
      <c r="C50" s="195"/>
      <c r="D50" s="195"/>
      <c r="E50" s="195"/>
      <c r="F50" s="195"/>
    </row>
    <row r="51" spans="1:6" ht="15" customHeight="1" x14ac:dyDescent="0.2">
      <c r="A51" s="196" t="s">
        <v>1109</v>
      </c>
      <c r="B51" s="203">
        <v>-1487.2</v>
      </c>
      <c r="C51" s="198">
        <v>381</v>
      </c>
      <c r="D51" s="198">
        <v>290.8</v>
      </c>
      <c r="E51" s="200">
        <v>53.2</v>
      </c>
      <c r="F51" s="200">
        <v>72.400000000000006</v>
      </c>
    </row>
    <row r="52" spans="1:6" ht="15" customHeight="1" x14ac:dyDescent="0.2">
      <c r="A52" s="202" t="s">
        <v>1114</v>
      </c>
      <c r="B52" s="203">
        <v>-950.2</v>
      </c>
      <c r="C52" s="200">
        <v>96</v>
      </c>
      <c r="D52" s="200">
        <v>23.3</v>
      </c>
      <c r="E52" s="198">
        <v>127.5</v>
      </c>
      <c r="F52" s="198">
        <v>304.10000000000002</v>
      </c>
    </row>
    <row r="53" spans="1:6" ht="15" customHeight="1" x14ac:dyDescent="0.2">
      <c r="A53" s="202" t="s">
        <v>1119</v>
      </c>
      <c r="B53" s="203">
        <v>-537</v>
      </c>
      <c r="C53" s="198">
        <v>285</v>
      </c>
      <c r="D53" s="198">
        <v>267.5</v>
      </c>
      <c r="E53" s="201">
        <v>-74.3</v>
      </c>
      <c r="F53" s="203">
        <v>-231.7</v>
      </c>
    </row>
    <row r="54" spans="1:6" ht="15" customHeight="1" x14ac:dyDescent="0.2">
      <c r="A54" s="194" t="s">
        <v>1124</v>
      </c>
      <c r="B54" s="195"/>
      <c r="C54" s="195"/>
      <c r="D54" s="195"/>
      <c r="E54" s="195"/>
      <c r="F54" s="195"/>
    </row>
    <row r="55" spans="1:6" ht="15" customHeight="1" x14ac:dyDescent="0.2">
      <c r="A55" s="205" t="s">
        <v>1129</v>
      </c>
      <c r="B55" s="206">
        <v>7825.4</v>
      </c>
      <c r="C55" s="206">
        <v>9127.9</v>
      </c>
      <c r="D55" s="206">
        <v>6140.7</v>
      </c>
      <c r="E55" s="206">
        <v>8018.1</v>
      </c>
      <c r="F55" s="206">
        <v>7816.1</v>
      </c>
    </row>
    <row r="56" spans="1:6" ht="15" customHeight="1" x14ac:dyDescent="0.2">
      <c r="A56" s="194" t="s">
        <v>1134</v>
      </c>
      <c r="B56" s="195"/>
      <c r="C56" s="195"/>
      <c r="D56" s="195"/>
      <c r="E56" s="195"/>
      <c r="F56" s="195"/>
    </row>
    <row r="57" spans="1:6" ht="15" customHeight="1" x14ac:dyDescent="0.2">
      <c r="A57" s="196" t="s">
        <v>1138</v>
      </c>
      <c r="B57" s="198">
        <v>1648</v>
      </c>
      <c r="C57" s="198">
        <v>1582.7</v>
      </c>
      <c r="D57" s="198">
        <v>1410.2</v>
      </c>
      <c r="E57" s="198">
        <v>1908.7</v>
      </c>
      <c r="F57" s="198">
        <v>1816.8</v>
      </c>
    </row>
    <row r="58" spans="1:6" ht="15" customHeight="1" x14ac:dyDescent="0.2">
      <c r="A58" s="202" t="s">
        <v>1141</v>
      </c>
      <c r="B58" s="198">
        <v>1993.7</v>
      </c>
      <c r="C58" s="198">
        <v>2011</v>
      </c>
      <c r="D58" s="198">
        <v>1403.8</v>
      </c>
      <c r="E58" s="198">
        <v>1843</v>
      </c>
      <c r="F58" s="198">
        <v>1789.2</v>
      </c>
    </row>
    <row r="59" spans="1:6" ht="15" customHeight="1" x14ac:dyDescent="0.2">
      <c r="A59" s="204" t="s">
        <v>1144</v>
      </c>
      <c r="B59" s="198">
        <v>763.6</v>
      </c>
      <c r="C59" s="198">
        <v>1115.7</v>
      </c>
      <c r="D59" s="198">
        <v>673.2</v>
      </c>
      <c r="E59" s="198">
        <v>716.5</v>
      </c>
      <c r="F59" s="198">
        <v>476.8</v>
      </c>
    </row>
    <row r="60" spans="1:6" ht="15" customHeight="1" x14ac:dyDescent="0.2">
      <c r="A60" s="204" t="s">
        <v>1148</v>
      </c>
      <c r="B60" s="198">
        <v>1230.0999999999999</v>
      </c>
      <c r="C60" s="198">
        <v>895.3</v>
      </c>
      <c r="D60" s="198">
        <v>730.6</v>
      </c>
      <c r="E60" s="198">
        <v>1126.5</v>
      </c>
      <c r="F60" s="198">
        <v>1312.4</v>
      </c>
    </row>
    <row r="61" spans="1:6" ht="15" customHeight="1" x14ac:dyDescent="0.2">
      <c r="A61" s="202" t="s">
        <v>1152</v>
      </c>
      <c r="B61" s="203">
        <v>-345.7</v>
      </c>
      <c r="C61" s="203">
        <v>-428.3</v>
      </c>
      <c r="D61" s="200">
        <v>6.4</v>
      </c>
      <c r="E61" s="200">
        <v>65.7</v>
      </c>
      <c r="F61" s="200">
        <v>27.6</v>
      </c>
    </row>
    <row r="62" spans="1:6" ht="15" customHeight="1" x14ac:dyDescent="0.2">
      <c r="A62" s="204" t="s">
        <v>1156</v>
      </c>
      <c r="B62" s="203">
        <v>-126.2</v>
      </c>
      <c r="C62" s="203">
        <v>-201.5</v>
      </c>
      <c r="D62" s="198">
        <v>943.6</v>
      </c>
      <c r="E62" s="201">
        <v>-25.5</v>
      </c>
      <c r="F62" s="200">
        <v>89.4</v>
      </c>
    </row>
    <row r="63" spans="1:6" ht="15" customHeight="1" x14ac:dyDescent="0.2">
      <c r="A63" s="204" t="s">
        <v>1161</v>
      </c>
      <c r="B63" s="203">
        <v>-219.5</v>
      </c>
      <c r="C63" s="203">
        <v>-226.8</v>
      </c>
      <c r="D63" s="203">
        <v>-937.2</v>
      </c>
      <c r="E63" s="200">
        <v>91.2</v>
      </c>
      <c r="F63" s="201">
        <v>-61.8</v>
      </c>
    </row>
    <row r="64" spans="1:6" ht="15" customHeight="1" x14ac:dyDescent="0.2">
      <c r="A64" s="194" t="s">
        <v>1166</v>
      </c>
      <c r="B64" s="195"/>
      <c r="C64" s="195"/>
      <c r="D64" s="195"/>
      <c r="E64" s="195"/>
      <c r="F64" s="195"/>
    </row>
    <row r="65" spans="1:6" ht="15" customHeight="1" x14ac:dyDescent="0.2">
      <c r="A65" s="196" t="s">
        <v>1171</v>
      </c>
      <c r="B65" s="198">
        <v>6177.4</v>
      </c>
      <c r="C65" s="198">
        <v>7545.2</v>
      </c>
      <c r="D65" s="198">
        <v>4730.5</v>
      </c>
      <c r="E65" s="198">
        <v>6109.4</v>
      </c>
      <c r="F65" s="198">
        <v>5999.3</v>
      </c>
    </row>
    <row r="66" spans="1:6" ht="15" customHeight="1" x14ac:dyDescent="0.2">
      <c r="A66" s="194" t="s">
        <v>1176</v>
      </c>
      <c r="B66" s="195"/>
      <c r="C66" s="195"/>
      <c r="D66" s="195"/>
      <c r="E66" s="195"/>
      <c r="F66" s="195"/>
    </row>
    <row r="67" spans="1:6" ht="15" customHeight="1" x14ac:dyDescent="0.2">
      <c r="A67" s="205" t="s">
        <v>983</v>
      </c>
      <c r="B67" s="206">
        <v>6177.4</v>
      </c>
      <c r="C67" s="206">
        <v>7545.2</v>
      </c>
      <c r="D67" s="206">
        <v>4730.5</v>
      </c>
      <c r="E67" s="206">
        <v>6109.4</v>
      </c>
      <c r="F67" s="206">
        <v>5999.3</v>
      </c>
    </row>
    <row r="68" spans="1:6" ht="15" customHeight="1" x14ac:dyDescent="0.2">
      <c r="A68" s="196" t="s">
        <v>1184</v>
      </c>
      <c r="B68" s="197"/>
      <c r="C68" s="197"/>
      <c r="D68" s="197"/>
      <c r="E68" s="201">
        <v>-84</v>
      </c>
      <c r="F68" s="201">
        <v>-75</v>
      </c>
    </row>
    <row r="69" spans="1:6" ht="15" customHeight="1" x14ac:dyDescent="0.2">
      <c r="A69" s="202" t="s">
        <v>1187</v>
      </c>
      <c r="B69" s="197"/>
      <c r="C69" s="197"/>
      <c r="D69" s="197"/>
      <c r="E69" s="201">
        <v>-84</v>
      </c>
      <c r="F69" s="201">
        <v>-75</v>
      </c>
    </row>
    <row r="70" spans="1:6" ht="15" customHeight="1" x14ac:dyDescent="0.2">
      <c r="A70" s="196" t="s">
        <v>1191</v>
      </c>
      <c r="B70" s="198">
        <v>6177.4</v>
      </c>
      <c r="C70" s="198">
        <v>7545.2</v>
      </c>
      <c r="D70" s="198">
        <v>4730.5</v>
      </c>
      <c r="E70" s="198">
        <v>6025.4</v>
      </c>
      <c r="F70" s="198">
        <v>5924.3</v>
      </c>
    </row>
    <row r="71" spans="1:6" ht="15" customHeight="1" x14ac:dyDescent="0.2">
      <c r="A71" s="196" t="s">
        <v>1195</v>
      </c>
      <c r="B71" s="198">
        <v>6177.4</v>
      </c>
      <c r="C71" s="198">
        <v>7545.2</v>
      </c>
      <c r="D71" s="198">
        <v>4730.5</v>
      </c>
      <c r="E71" s="198">
        <v>6025.4</v>
      </c>
      <c r="F71" s="198">
        <v>5924.3</v>
      </c>
    </row>
    <row r="72" spans="1:6" ht="15" customHeight="1" x14ac:dyDescent="0.2">
      <c r="A72" s="194" t="s">
        <v>881</v>
      </c>
      <c r="B72" s="195"/>
      <c r="C72" s="195"/>
      <c r="D72" s="195"/>
      <c r="E72" s="195"/>
      <c r="F72" s="195"/>
    </row>
    <row r="73" spans="1:6" ht="15" customHeight="1" x14ac:dyDescent="0.2">
      <c r="A73" s="205" t="s">
        <v>1202</v>
      </c>
      <c r="B73" s="206">
        <v>6177.4</v>
      </c>
      <c r="C73" s="206">
        <v>7545.2</v>
      </c>
      <c r="D73" s="206">
        <v>4730.5</v>
      </c>
      <c r="E73" s="206">
        <v>6025.4</v>
      </c>
      <c r="F73" s="206">
        <v>5924.3</v>
      </c>
    </row>
    <row r="74" spans="1:6" ht="15" customHeight="1" x14ac:dyDescent="0.2">
      <c r="A74" s="194" t="s">
        <v>1205</v>
      </c>
      <c r="B74" s="195"/>
      <c r="C74" s="195"/>
      <c r="D74" s="195"/>
      <c r="E74" s="195"/>
      <c r="F74" s="195"/>
    </row>
    <row r="75" spans="1:6" ht="15" customHeight="1" x14ac:dyDescent="0.2">
      <c r="A75" s="196" t="s">
        <v>1207</v>
      </c>
      <c r="B75" s="198">
        <v>6177.4</v>
      </c>
      <c r="C75" s="198">
        <v>7545.2</v>
      </c>
      <c r="D75" s="198">
        <v>4730.5</v>
      </c>
      <c r="E75" s="198">
        <v>6025.4</v>
      </c>
      <c r="F75" s="198">
        <v>5924.3</v>
      </c>
    </row>
    <row r="76" spans="1:6" ht="15" customHeight="1" x14ac:dyDescent="0.2">
      <c r="A76" s="196" t="s">
        <v>1211</v>
      </c>
      <c r="B76" s="198">
        <v>150.30000000000001</v>
      </c>
      <c r="C76" s="203">
        <v>-181.5</v>
      </c>
      <c r="D76" s="200">
        <v>63.1</v>
      </c>
      <c r="E76" s="198">
        <v>174.3</v>
      </c>
      <c r="F76" s="203">
        <v>-453.6</v>
      </c>
    </row>
    <row r="77" spans="1:6" ht="15" customHeight="1" x14ac:dyDescent="0.2">
      <c r="A77" s="196" t="s">
        <v>1215</v>
      </c>
      <c r="B77" s="200">
        <v>55.5</v>
      </c>
      <c r="C77" s="200">
        <v>86.5</v>
      </c>
      <c r="D77" s="203">
        <v>-123.3</v>
      </c>
      <c r="E77" s="201">
        <v>-20.399999999999999</v>
      </c>
      <c r="F77" s="200">
        <v>48.9</v>
      </c>
    </row>
    <row r="78" spans="1:6" ht="15" customHeight="1" x14ac:dyDescent="0.2">
      <c r="A78" s="196" t="s">
        <v>1218</v>
      </c>
      <c r="B78" s="203">
        <v>-118.7</v>
      </c>
      <c r="C78" s="198">
        <v>108.1</v>
      </c>
      <c r="D78" s="201">
        <v>-43.9</v>
      </c>
      <c r="E78" s="201">
        <v>-27.1</v>
      </c>
      <c r="F78" s="201">
        <v>-26.4</v>
      </c>
    </row>
    <row r="79" spans="1:6" ht="15" customHeight="1" x14ac:dyDescent="0.2">
      <c r="A79" s="196" t="s">
        <v>1222</v>
      </c>
      <c r="B79" s="200">
        <v>87.1</v>
      </c>
      <c r="C79" s="200">
        <v>13.1</v>
      </c>
      <c r="D79" s="203">
        <v>-104.1</v>
      </c>
      <c r="E79" s="198">
        <v>126.8</v>
      </c>
      <c r="F79" s="203">
        <v>-431.1</v>
      </c>
    </row>
    <row r="80" spans="1:6" ht="15" customHeight="1" x14ac:dyDescent="0.2">
      <c r="A80" s="205" t="s">
        <v>1225</v>
      </c>
      <c r="B80" s="206">
        <v>6264.5</v>
      </c>
      <c r="C80" s="206">
        <v>7558.3</v>
      </c>
      <c r="D80" s="206">
        <v>4626.3999999999996</v>
      </c>
      <c r="E80" s="206">
        <v>6152.2</v>
      </c>
      <c r="F80" s="206">
        <v>5493.2</v>
      </c>
    </row>
    <row r="81" spans="1:6" ht="15" customHeight="1" x14ac:dyDescent="0.2">
      <c r="A81" s="196" t="s">
        <v>1227</v>
      </c>
      <c r="B81" s="198">
        <v>6264.5</v>
      </c>
      <c r="C81" s="198">
        <v>7558.3</v>
      </c>
      <c r="D81" s="198">
        <v>4626.3999999999996</v>
      </c>
      <c r="E81" s="198">
        <v>6152.2</v>
      </c>
      <c r="F81" s="198">
        <v>5493.2</v>
      </c>
    </row>
    <row r="82" spans="1:6" ht="15" customHeight="1" x14ac:dyDescent="0.2">
      <c r="A82" s="194" t="s">
        <v>1231</v>
      </c>
      <c r="B82" s="195"/>
      <c r="C82" s="195"/>
      <c r="D82" s="195"/>
      <c r="E82" s="195"/>
      <c r="F82" s="195"/>
    </row>
    <row r="83" spans="1:6" ht="15" customHeight="1" x14ac:dyDescent="0.2">
      <c r="A83" s="196" t="s">
        <v>1234</v>
      </c>
      <c r="B83" s="198">
        <v>6177.4</v>
      </c>
      <c r="C83" s="198">
        <v>7545.2</v>
      </c>
      <c r="D83" s="198">
        <v>4730.5</v>
      </c>
      <c r="E83" s="198">
        <v>6025.4</v>
      </c>
      <c r="F83" s="198">
        <v>5924.3</v>
      </c>
    </row>
    <row r="84" spans="1:6" ht="15" customHeight="1" x14ac:dyDescent="0.2">
      <c r="A84" s="202" t="s">
        <v>1236</v>
      </c>
      <c r="B84" s="198">
        <v>6177.4</v>
      </c>
      <c r="C84" s="198">
        <v>7545.2</v>
      </c>
      <c r="D84" s="198">
        <v>4730.5</v>
      </c>
      <c r="E84" s="198">
        <v>6109.4</v>
      </c>
      <c r="F84" s="198">
        <v>5999.3</v>
      </c>
    </row>
    <row r="85" spans="1:6" ht="15" customHeight="1" x14ac:dyDescent="0.2">
      <c r="A85" s="202" t="s">
        <v>1238</v>
      </c>
      <c r="B85" s="198">
        <v>736.5</v>
      </c>
      <c r="C85" s="198">
        <v>746.3</v>
      </c>
      <c r="D85" s="198">
        <v>744.6</v>
      </c>
      <c r="E85" s="198">
        <v>758.1</v>
      </c>
      <c r="F85" s="198">
        <v>778.2</v>
      </c>
    </row>
    <row r="86" spans="1:6" ht="15" customHeight="1" x14ac:dyDescent="0.2">
      <c r="A86" s="204" t="s">
        <v>1241</v>
      </c>
      <c r="B86" s="200">
        <v>8.39</v>
      </c>
      <c r="C86" s="200">
        <v>10.11</v>
      </c>
      <c r="D86" s="200">
        <v>6.35</v>
      </c>
      <c r="E86" s="200">
        <v>7.95</v>
      </c>
      <c r="F86" s="200">
        <v>7.61</v>
      </c>
    </row>
    <row r="87" spans="1:6" ht="15" customHeight="1" x14ac:dyDescent="0.2">
      <c r="A87" s="204" t="s">
        <v>1244</v>
      </c>
      <c r="B87" s="200">
        <v>8.39</v>
      </c>
      <c r="C87" s="200">
        <v>10.11</v>
      </c>
      <c r="D87" s="200">
        <v>6.35</v>
      </c>
      <c r="E87" s="200">
        <v>8.06</v>
      </c>
      <c r="F87" s="200">
        <v>7.71</v>
      </c>
    </row>
    <row r="88" spans="1:6" ht="15" customHeight="1" x14ac:dyDescent="0.2">
      <c r="A88" s="204" t="s">
        <v>1246</v>
      </c>
      <c r="B88" s="200">
        <v>10.41</v>
      </c>
      <c r="C88" s="200">
        <v>9.6</v>
      </c>
      <c r="D88" s="200">
        <v>5.96</v>
      </c>
      <c r="E88" s="200">
        <v>7.99</v>
      </c>
      <c r="F88" s="200">
        <v>7.62</v>
      </c>
    </row>
    <row r="89" spans="1:6" ht="15" customHeight="1" x14ac:dyDescent="0.2">
      <c r="A89" s="196" t="s">
        <v>1249</v>
      </c>
      <c r="B89" s="198">
        <v>6177.4</v>
      </c>
      <c r="C89" s="198">
        <v>7545.2</v>
      </c>
      <c r="D89" s="198">
        <v>4730.5</v>
      </c>
      <c r="E89" s="198">
        <v>6025.4</v>
      </c>
      <c r="F89" s="198">
        <v>5924.3</v>
      </c>
    </row>
    <row r="90" spans="1:6" ht="15" customHeight="1" x14ac:dyDescent="0.2">
      <c r="A90" s="196" t="s">
        <v>1251</v>
      </c>
      <c r="B90" s="200">
        <v>1</v>
      </c>
      <c r="C90" s="200">
        <v>1</v>
      </c>
      <c r="D90" s="200">
        <v>1</v>
      </c>
      <c r="E90" s="200">
        <v>1</v>
      </c>
      <c r="F90" s="200">
        <v>1</v>
      </c>
    </row>
    <row r="91" spans="1:6" ht="15" customHeight="1" x14ac:dyDescent="0.2">
      <c r="A91" s="202" t="s">
        <v>1254</v>
      </c>
      <c r="B91" s="198">
        <v>736.5</v>
      </c>
      <c r="C91" s="198">
        <v>746.3</v>
      </c>
      <c r="D91" s="198">
        <v>744.6</v>
      </c>
      <c r="E91" s="198">
        <v>758.1</v>
      </c>
      <c r="F91" s="198">
        <v>778.2</v>
      </c>
    </row>
    <row r="92" spans="1:6" ht="15" customHeight="1" x14ac:dyDescent="0.2">
      <c r="A92" s="204" t="s">
        <v>1257</v>
      </c>
      <c r="B92" s="200">
        <v>8.39</v>
      </c>
      <c r="C92" s="200">
        <v>10.11</v>
      </c>
      <c r="D92" s="200">
        <v>6.35</v>
      </c>
      <c r="E92" s="200">
        <v>7.95</v>
      </c>
      <c r="F92" s="200">
        <v>7.61</v>
      </c>
    </row>
    <row r="93" spans="1:6" ht="15" customHeight="1" x14ac:dyDescent="0.2">
      <c r="A93" s="204" t="s">
        <v>1260</v>
      </c>
      <c r="B93" s="200">
        <v>8.39</v>
      </c>
      <c r="C93" s="200">
        <v>10.11</v>
      </c>
      <c r="D93" s="200">
        <v>6.35</v>
      </c>
      <c r="E93" s="200">
        <v>8.06</v>
      </c>
      <c r="F93" s="200">
        <v>7.71</v>
      </c>
    </row>
    <row r="94" spans="1:6" ht="15" customHeight="1" x14ac:dyDescent="0.2">
      <c r="A94" s="204" t="s">
        <v>1263</v>
      </c>
      <c r="B94" s="200">
        <v>10.41</v>
      </c>
      <c r="C94" s="200">
        <v>9.6</v>
      </c>
      <c r="D94" s="200">
        <v>5.96</v>
      </c>
      <c r="E94" s="200">
        <v>7.99</v>
      </c>
      <c r="F94" s="200">
        <v>7.62</v>
      </c>
    </row>
    <row r="95" spans="1:6" ht="15" customHeight="1" x14ac:dyDescent="0.2">
      <c r="A95" s="196" t="s">
        <v>1266</v>
      </c>
      <c r="B95" s="197">
        <v>0</v>
      </c>
      <c r="C95" s="197">
        <v>0</v>
      </c>
      <c r="D95" s="197">
        <v>0</v>
      </c>
      <c r="E95" s="201">
        <v>-0.11</v>
      </c>
      <c r="F95" s="201">
        <v>-0.1</v>
      </c>
    </row>
    <row r="96" spans="1:6" ht="15" customHeight="1" x14ac:dyDescent="0.2">
      <c r="A96" s="196" t="s">
        <v>1269</v>
      </c>
      <c r="B96" s="200">
        <v>8.51</v>
      </c>
      <c r="C96" s="200">
        <v>10.130000000000001</v>
      </c>
      <c r="D96" s="200">
        <v>6.21</v>
      </c>
      <c r="E96" s="200">
        <v>8.1199999999999992</v>
      </c>
      <c r="F96" s="200">
        <v>7.06</v>
      </c>
    </row>
    <row r="97" spans="1:6" ht="15" customHeight="1" x14ac:dyDescent="0.2">
      <c r="A97" s="194" t="s">
        <v>1272</v>
      </c>
      <c r="B97" s="195"/>
      <c r="C97" s="195"/>
      <c r="D97" s="195"/>
      <c r="E97" s="195"/>
      <c r="F97" s="195"/>
    </row>
    <row r="98" spans="1:6" ht="15" customHeight="1" x14ac:dyDescent="0.2">
      <c r="A98" s="196" t="s">
        <v>1274</v>
      </c>
      <c r="B98" s="198">
        <v>6177.4</v>
      </c>
      <c r="C98" s="198">
        <v>7545.2</v>
      </c>
      <c r="D98" s="198">
        <v>4730.5</v>
      </c>
      <c r="E98" s="198">
        <v>6025.4</v>
      </c>
      <c r="F98" s="198">
        <v>5924.3</v>
      </c>
    </row>
    <row r="99" spans="1:6" ht="15" customHeight="1" x14ac:dyDescent="0.2">
      <c r="A99" s="202" t="s">
        <v>1277</v>
      </c>
      <c r="B99" s="198">
        <v>6177.4</v>
      </c>
      <c r="C99" s="198">
        <v>7545.2</v>
      </c>
      <c r="D99" s="198">
        <v>4730.5</v>
      </c>
      <c r="E99" s="198">
        <v>6109.4</v>
      </c>
      <c r="F99" s="198">
        <v>5999.3</v>
      </c>
    </row>
    <row r="100" spans="1:6" ht="15" customHeight="1" x14ac:dyDescent="0.2">
      <c r="A100" s="202" t="s">
        <v>1057</v>
      </c>
      <c r="B100" s="198">
        <v>741.3</v>
      </c>
      <c r="C100" s="198">
        <v>751.8</v>
      </c>
      <c r="D100" s="198">
        <v>750.1</v>
      </c>
      <c r="E100" s="198">
        <v>764.9</v>
      </c>
      <c r="F100" s="198">
        <v>785.6</v>
      </c>
    </row>
    <row r="101" spans="1:6" ht="15" customHeight="1" x14ac:dyDescent="0.2">
      <c r="A101" s="204" t="s">
        <v>1281</v>
      </c>
      <c r="B101" s="200">
        <v>8.33</v>
      </c>
      <c r="C101" s="200">
        <v>10.039999999999999</v>
      </c>
      <c r="D101" s="200">
        <v>6.31</v>
      </c>
      <c r="E101" s="200">
        <v>7.88</v>
      </c>
      <c r="F101" s="200">
        <v>7.54</v>
      </c>
    </row>
    <row r="102" spans="1:6" ht="15" customHeight="1" x14ac:dyDescent="0.2">
      <c r="A102" s="204" t="s">
        <v>1052</v>
      </c>
      <c r="B102" s="200">
        <v>8.33</v>
      </c>
      <c r="C102" s="200">
        <v>10.039999999999999</v>
      </c>
      <c r="D102" s="200">
        <v>6.31</v>
      </c>
      <c r="E102" s="200">
        <v>7.99</v>
      </c>
      <c r="F102" s="200">
        <v>7.64</v>
      </c>
    </row>
    <row r="103" spans="1:6" ht="15" customHeight="1" x14ac:dyDescent="0.2">
      <c r="A103" s="204" t="s">
        <v>1284</v>
      </c>
      <c r="B103" s="200">
        <v>10.34</v>
      </c>
      <c r="C103" s="200">
        <v>9.5299999999999994</v>
      </c>
      <c r="D103" s="200">
        <v>5.92</v>
      </c>
      <c r="E103" s="200">
        <v>7.92</v>
      </c>
      <c r="F103" s="200">
        <v>7.54</v>
      </c>
    </row>
    <row r="104" spans="1:6" ht="15" customHeight="1" x14ac:dyDescent="0.2">
      <c r="A104" s="196" t="s">
        <v>1286</v>
      </c>
      <c r="B104" s="198">
        <v>6177.4</v>
      </c>
      <c r="C104" s="198">
        <v>7545.2</v>
      </c>
      <c r="D104" s="198">
        <v>4730.5</v>
      </c>
      <c r="E104" s="198">
        <v>6025.4</v>
      </c>
      <c r="F104" s="198">
        <v>5924.3</v>
      </c>
    </row>
    <row r="105" spans="1:6" ht="15" customHeight="1" x14ac:dyDescent="0.2">
      <c r="A105" s="196" t="s">
        <v>1287</v>
      </c>
      <c r="B105" s="200">
        <v>1</v>
      </c>
      <c r="C105" s="200">
        <v>1</v>
      </c>
      <c r="D105" s="200">
        <v>1</v>
      </c>
      <c r="E105" s="200">
        <v>1</v>
      </c>
      <c r="F105" s="200">
        <v>1</v>
      </c>
    </row>
    <row r="106" spans="1:6" ht="15" customHeight="1" x14ac:dyDescent="0.2">
      <c r="A106" s="202" t="s">
        <v>1289</v>
      </c>
      <c r="B106" s="198">
        <v>741.3</v>
      </c>
      <c r="C106" s="198">
        <v>751.8</v>
      </c>
      <c r="D106" s="198">
        <v>750.1</v>
      </c>
      <c r="E106" s="198">
        <v>764.9</v>
      </c>
      <c r="F106" s="198">
        <v>785.6</v>
      </c>
    </row>
    <row r="107" spans="1:6" ht="15" customHeight="1" x14ac:dyDescent="0.2">
      <c r="A107" s="204" t="s">
        <v>1291</v>
      </c>
      <c r="B107" s="200">
        <v>8.33</v>
      </c>
      <c r="C107" s="200">
        <v>10.039999999999999</v>
      </c>
      <c r="D107" s="200">
        <v>6.31</v>
      </c>
      <c r="E107" s="200">
        <v>7.88</v>
      </c>
      <c r="F107" s="200">
        <v>7.54</v>
      </c>
    </row>
    <row r="108" spans="1:6" ht="15" customHeight="1" x14ac:dyDescent="0.2">
      <c r="A108" s="204" t="s">
        <v>1293</v>
      </c>
      <c r="B108" s="200">
        <v>8.33</v>
      </c>
      <c r="C108" s="200">
        <v>10.039999999999999</v>
      </c>
      <c r="D108" s="200">
        <v>6.31</v>
      </c>
      <c r="E108" s="200">
        <v>7.99</v>
      </c>
      <c r="F108" s="200">
        <v>7.64</v>
      </c>
    </row>
    <row r="109" spans="1:6" ht="15" customHeight="1" x14ac:dyDescent="0.2">
      <c r="A109" s="204" t="s">
        <v>1295</v>
      </c>
      <c r="B109" s="200">
        <v>10.34</v>
      </c>
      <c r="C109" s="200">
        <v>9.5299999999999994</v>
      </c>
      <c r="D109" s="200">
        <v>5.92</v>
      </c>
      <c r="E109" s="200">
        <v>7.92</v>
      </c>
      <c r="F109" s="200">
        <v>7.54</v>
      </c>
    </row>
    <row r="110" spans="1:6" ht="15" customHeight="1" x14ac:dyDescent="0.2">
      <c r="A110" s="196" t="s">
        <v>1297</v>
      </c>
      <c r="B110" s="197">
        <v>0</v>
      </c>
      <c r="C110" s="197">
        <v>0</v>
      </c>
      <c r="D110" s="197">
        <v>0</v>
      </c>
      <c r="E110" s="201">
        <v>-0.11</v>
      </c>
      <c r="F110" s="201">
        <v>-0.1</v>
      </c>
    </row>
    <row r="111" spans="1:6" ht="15" customHeight="1" x14ac:dyDescent="0.2">
      <c r="A111" s="196" t="s">
        <v>1299</v>
      </c>
      <c r="B111" s="200">
        <v>8.4499999999999993</v>
      </c>
      <c r="C111" s="200">
        <v>10.050000000000001</v>
      </c>
      <c r="D111" s="200">
        <v>6.17</v>
      </c>
      <c r="E111" s="200">
        <v>8.0399999999999991</v>
      </c>
      <c r="F111" s="200">
        <v>6.99</v>
      </c>
    </row>
    <row r="112" spans="1:6" ht="15" customHeight="1" x14ac:dyDescent="0.2">
      <c r="A112" s="194" t="s">
        <v>1301</v>
      </c>
      <c r="B112" s="195"/>
      <c r="C112" s="195"/>
      <c r="D112" s="195"/>
      <c r="E112" s="195"/>
      <c r="F112" s="195"/>
    </row>
    <row r="113" spans="1:6" ht="15" customHeight="1" x14ac:dyDescent="0.2">
      <c r="A113" s="196" t="s">
        <v>1303</v>
      </c>
      <c r="B113" s="200">
        <v>5.66</v>
      </c>
      <c r="C113" s="200">
        <v>5.25</v>
      </c>
      <c r="D113" s="200">
        <v>5.04</v>
      </c>
      <c r="E113" s="200">
        <v>4.7300000000000004</v>
      </c>
      <c r="F113" s="200">
        <v>4.1900000000000004</v>
      </c>
    </row>
    <row r="114" spans="1:6" ht="15" customHeight="1" x14ac:dyDescent="0.2">
      <c r="A114" s="196" t="s">
        <v>1305</v>
      </c>
      <c r="B114" s="200">
        <v>5.66</v>
      </c>
      <c r="C114" s="200">
        <v>5.25</v>
      </c>
      <c r="D114" s="200">
        <v>5.04</v>
      </c>
      <c r="E114" s="200">
        <v>4.7300000000000004</v>
      </c>
      <c r="F114" s="200">
        <v>4.1900000000000004</v>
      </c>
    </row>
    <row r="115" spans="1:6" ht="15" customHeight="1" x14ac:dyDescent="0.2">
      <c r="A115" s="194" t="s">
        <v>1307</v>
      </c>
      <c r="B115" s="195"/>
      <c r="C115" s="195"/>
      <c r="D115" s="195"/>
      <c r="E115" s="195"/>
      <c r="F115" s="195"/>
    </row>
    <row r="116" spans="1:6" ht="15" customHeight="1" x14ac:dyDescent="0.2">
      <c r="A116" s="196" t="s">
        <v>1309</v>
      </c>
      <c r="B116" s="197">
        <v>10344.799999999999</v>
      </c>
      <c r="C116" s="198">
        <v>9873</v>
      </c>
      <c r="D116" s="198">
        <v>7206.5</v>
      </c>
      <c r="E116" s="198">
        <v>8950</v>
      </c>
      <c r="F116" s="198">
        <v>8632.4</v>
      </c>
    </row>
    <row r="117" spans="1:6" ht="15" customHeight="1" x14ac:dyDescent="0.2">
      <c r="A117" s="196" t="s">
        <v>980</v>
      </c>
      <c r="B117" s="197">
        <v>12215.4</v>
      </c>
      <c r="C117" s="197">
        <v>11741.1</v>
      </c>
      <c r="D117" s="198">
        <v>8957.9</v>
      </c>
      <c r="E117" s="197">
        <v>10567.9</v>
      </c>
      <c r="F117" s="197">
        <v>10114.4</v>
      </c>
    </row>
    <row r="118" spans="1:6" ht="15" customHeight="1" x14ac:dyDescent="0.2">
      <c r="A118" s="196" t="s">
        <v>1312</v>
      </c>
      <c r="B118" s="197">
        <v>13691.5</v>
      </c>
      <c r="C118" s="197">
        <v>13301.4</v>
      </c>
      <c r="D118" s="197">
        <v>10437.200000000001</v>
      </c>
      <c r="E118" s="197">
        <v>12174.7</v>
      </c>
      <c r="F118" s="197">
        <v>11636.2</v>
      </c>
    </row>
    <row r="119" spans="1:6" ht="15" customHeight="1" x14ac:dyDescent="0.2">
      <c r="A119" s="194" t="s">
        <v>1314</v>
      </c>
      <c r="B119" s="195"/>
      <c r="C119" s="195"/>
      <c r="D119" s="195"/>
      <c r="E119" s="195"/>
      <c r="F119" s="195"/>
    </row>
    <row r="120" spans="1:6" ht="15" customHeight="1" x14ac:dyDescent="0.2">
      <c r="A120" s="196" t="s">
        <v>1316</v>
      </c>
      <c r="B120" s="198">
        <v>1454</v>
      </c>
      <c r="C120" s="198">
        <v>1530.7</v>
      </c>
      <c r="D120" s="198">
        <v>1469.4</v>
      </c>
      <c r="E120" s="198">
        <v>1392.2</v>
      </c>
      <c r="F120" s="198">
        <v>1302.9000000000001</v>
      </c>
    </row>
    <row r="121" spans="1:6" ht="15" customHeight="1" x14ac:dyDescent="0.2">
      <c r="A121" s="202" t="s">
        <v>1318</v>
      </c>
      <c r="B121" s="198">
        <v>1454</v>
      </c>
      <c r="C121" s="198">
        <v>1530.7</v>
      </c>
      <c r="D121" s="198">
        <v>1469.4</v>
      </c>
      <c r="E121" s="198">
        <v>1392.2</v>
      </c>
      <c r="F121" s="198">
        <v>1302.9000000000001</v>
      </c>
    </row>
    <row r="122" spans="1:6" ht="15" customHeight="1" x14ac:dyDescent="0.2">
      <c r="A122" s="194" t="s">
        <v>1320</v>
      </c>
      <c r="B122" s="195"/>
      <c r="C122" s="195"/>
      <c r="D122" s="195"/>
      <c r="E122" s="195"/>
      <c r="F122" s="195"/>
    </row>
    <row r="123" spans="1:6" ht="15" customHeight="1" x14ac:dyDescent="0.2">
      <c r="A123" s="196" t="s">
        <v>1322</v>
      </c>
      <c r="B123" s="198">
        <v>1870.6</v>
      </c>
      <c r="C123" s="198">
        <v>1868.1</v>
      </c>
      <c r="D123" s="198">
        <v>1751.4</v>
      </c>
      <c r="E123" s="198">
        <v>1617.9</v>
      </c>
      <c r="F123" s="198">
        <v>1482</v>
      </c>
    </row>
    <row r="124" spans="1:6" ht="15" customHeight="1" x14ac:dyDescent="0.2">
      <c r="A124" s="202" t="s">
        <v>1324</v>
      </c>
      <c r="B124" s="198">
        <v>1454</v>
      </c>
      <c r="C124" s="198">
        <v>1530.7</v>
      </c>
      <c r="D124" s="198">
        <v>1469.4</v>
      </c>
      <c r="E124" s="198">
        <v>1392.2</v>
      </c>
      <c r="F124" s="198">
        <v>1302.9000000000001</v>
      </c>
    </row>
    <row r="125" spans="1:6" ht="15" customHeight="1" x14ac:dyDescent="0.2">
      <c r="A125" s="194" t="s">
        <v>1326</v>
      </c>
      <c r="B125" s="195"/>
      <c r="C125" s="195"/>
      <c r="D125" s="195"/>
      <c r="E125" s="195"/>
      <c r="F125" s="195"/>
    </row>
    <row r="126" spans="1:6" ht="15" customHeight="1" x14ac:dyDescent="0.2">
      <c r="A126" s="196" t="s">
        <v>1328</v>
      </c>
      <c r="B126" s="198">
        <v>2784.1</v>
      </c>
      <c r="C126" s="198">
        <v>2816.4</v>
      </c>
      <c r="D126" s="198">
        <v>2508.8000000000002</v>
      </c>
      <c r="E126" s="198">
        <v>2814</v>
      </c>
      <c r="F126" s="198">
        <v>3063</v>
      </c>
    </row>
    <row r="127" spans="1:6" ht="15" customHeight="1" x14ac:dyDescent="0.2">
      <c r="A127" s="196" t="s">
        <v>1330</v>
      </c>
      <c r="B127" s="198">
        <v>2617.4</v>
      </c>
      <c r="C127" s="198">
        <v>2677.2</v>
      </c>
      <c r="D127" s="198">
        <v>2416.4</v>
      </c>
      <c r="E127" s="198">
        <v>2704.4</v>
      </c>
      <c r="F127" s="198">
        <v>2937.9</v>
      </c>
    </row>
    <row r="128" spans="1:6" ht="15" customHeight="1" x14ac:dyDescent="0.2">
      <c r="A128" s="202" t="s">
        <v>1332</v>
      </c>
      <c r="B128" s="198">
        <v>145.9</v>
      </c>
      <c r="C128" s="198">
        <v>120.4</v>
      </c>
      <c r="D128" s="200">
        <v>78.3</v>
      </c>
      <c r="E128" s="200">
        <v>94.2</v>
      </c>
      <c r="F128" s="198">
        <v>108.1</v>
      </c>
    </row>
    <row r="129" spans="1:6" ht="15" customHeight="1" x14ac:dyDescent="0.2">
      <c r="A129" s="204" t="s">
        <v>1334</v>
      </c>
      <c r="B129" s="198">
        <v>166.7</v>
      </c>
      <c r="C129" s="198">
        <v>139.19999999999999</v>
      </c>
      <c r="D129" s="200">
        <v>92.4</v>
      </c>
      <c r="E129" s="198">
        <v>109.6</v>
      </c>
      <c r="F129" s="198">
        <v>125.1</v>
      </c>
    </row>
    <row r="130" spans="1:6" ht="15" customHeight="1" x14ac:dyDescent="0.2">
      <c r="A130" s="204" t="s">
        <v>1336</v>
      </c>
      <c r="B130" s="200">
        <v>20.8</v>
      </c>
      <c r="C130" s="200">
        <v>18.8</v>
      </c>
      <c r="D130" s="200">
        <v>14.1</v>
      </c>
      <c r="E130" s="200">
        <v>15.4</v>
      </c>
      <c r="F130" s="200">
        <v>17</v>
      </c>
    </row>
    <row r="131" spans="1:6" ht="15" customHeight="1" x14ac:dyDescent="0.2">
      <c r="A131" s="194" t="s">
        <v>1338</v>
      </c>
      <c r="B131" s="195"/>
      <c r="C131" s="195"/>
      <c r="D131" s="195"/>
      <c r="E131" s="195"/>
      <c r="F131" s="195"/>
    </row>
    <row r="132" spans="1:6" ht="15" customHeight="1" x14ac:dyDescent="0.2">
      <c r="A132" s="196" t="s">
        <v>1338</v>
      </c>
      <c r="B132" s="200">
        <v>11.3</v>
      </c>
      <c r="C132" s="200">
        <v>11</v>
      </c>
      <c r="D132" s="200">
        <v>11.4</v>
      </c>
      <c r="E132" s="197"/>
      <c r="F132" s="197"/>
    </row>
    <row r="133" spans="1:6" ht="15" customHeight="1" x14ac:dyDescent="0.2">
      <c r="A133" s="202" t="s">
        <v>1341</v>
      </c>
      <c r="B133" s="200">
        <v>11</v>
      </c>
      <c r="C133" s="200">
        <v>10.4</v>
      </c>
      <c r="D133" s="200">
        <v>10.5</v>
      </c>
      <c r="E133" s="197"/>
      <c r="F133" s="197"/>
    </row>
    <row r="134" spans="1:6" ht="15" customHeight="1" x14ac:dyDescent="0.2">
      <c r="A134" s="202" t="s">
        <v>1343</v>
      </c>
      <c r="B134" s="200">
        <v>0.3</v>
      </c>
      <c r="C134" s="200">
        <v>0.6</v>
      </c>
      <c r="D134" s="200">
        <v>0.9</v>
      </c>
      <c r="E134" s="197"/>
      <c r="F134" s="197"/>
    </row>
    <row r="135" spans="1:6" ht="15" customHeight="1" x14ac:dyDescent="0.2">
      <c r="A135" s="194" t="s">
        <v>1345</v>
      </c>
      <c r="B135" s="195"/>
      <c r="C135" s="195"/>
      <c r="D135" s="195"/>
      <c r="E135" s="195"/>
      <c r="F135" s="195"/>
    </row>
    <row r="136" spans="1:6" ht="15" customHeight="1" x14ac:dyDescent="0.2">
      <c r="A136" s="196" t="s">
        <v>1067</v>
      </c>
      <c r="B136" s="198">
        <v>7485.3</v>
      </c>
      <c r="C136" s="197"/>
      <c r="D136" s="197"/>
      <c r="E136" s="197"/>
      <c r="F136" s="197"/>
    </row>
    <row r="137" spans="1:6" ht="15" customHeight="1" x14ac:dyDescent="0.2">
      <c r="A137" s="196" t="s">
        <v>1072</v>
      </c>
      <c r="B137" s="200">
        <v>10.1</v>
      </c>
      <c r="C137" s="200">
        <v>9.2799999999999994</v>
      </c>
      <c r="D137" s="197"/>
      <c r="E137" s="197"/>
      <c r="F137" s="197"/>
    </row>
    <row r="138" spans="1:6" ht="15" customHeight="1" x14ac:dyDescent="0.2">
      <c r="A138" s="196" t="s">
        <v>1077</v>
      </c>
      <c r="B138" s="199">
        <v>44.8</v>
      </c>
      <c r="C138" s="199">
        <v>43.4</v>
      </c>
      <c r="D138" s="199"/>
      <c r="E138" s="199"/>
      <c r="F138" s="199"/>
    </row>
    <row r="139" spans="1:6" ht="15" customHeight="1" x14ac:dyDescent="0.2">
      <c r="A139" s="194" t="s">
        <v>1349</v>
      </c>
      <c r="B139" s="195"/>
      <c r="C139" s="195"/>
      <c r="D139" s="195"/>
      <c r="E139" s="195"/>
      <c r="F139" s="195"/>
    </row>
    <row r="140" spans="1:6" ht="15" customHeight="1" x14ac:dyDescent="0.2">
      <c r="A140" s="196" t="s">
        <v>1351</v>
      </c>
      <c r="B140" s="198">
        <v>7664.6</v>
      </c>
      <c r="C140" s="198">
        <v>7164.2</v>
      </c>
      <c r="D140" s="198">
        <v>4439.7</v>
      </c>
      <c r="E140" s="198">
        <v>6056.2</v>
      </c>
      <c r="F140" s="198">
        <v>5926.9</v>
      </c>
    </row>
    <row r="141" spans="1:6" ht="15" customHeight="1" x14ac:dyDescent="0.2">
      <c r="A141" s="196" t="s">
        <v>1353</v>
      </c>
      <c r="B141" s="198">
        <v>7664.6</v>
      </c>
      <c r="C141" s="198">
        <v>7164.2</v>
      </c>
      <c r="D141" s="198">
        <v>4439.7</v>
      </c>
      <c r="E141" s="198">
        <v>6056.2</v>
      </c>
      <c r="F141" s="198">
        <v>5926.9</v>
      </c>
    </row>
    <row r="142" spans="1:6" ht="15" customHeight="1" x14ac:dyDescent="0.2">
      <c r="A142" s="196" t="s">
        <v>1355</v>
      </c>
      <c r="B142" s="198">
        <v>7664.6</v>
      </c>
      <c r="C142" s="198">
        <v>7164.2</v>
      </c>
      <c r="D142" s="198">
        <v>4439.7</v>
      </c>
      <c r="E142" s="198">
        <v>6056.2</v>
      </c>
      <c r="F142" s="198">
        <v>5926.9</v>
      </c>
    </row>
    <row r="143" spans="1:6" ht="15" customHeight="1" x14ac:dyDescent="0.2">
      <c r="A143" s="196" t="s">
        <v>1357</v>
      </c>
      <c r="B143" s="197">
        <v>10475.6</v>
      </c>
      <c r="C143" s="198">
        <v>9923.7000000000007</v>
      </c>
      <c r="D143" s="198">
        <v>7050</v>
      </c>
      <c r="E143" s="198">
        <v>9049.7999999999993</v>
      </c>
      <c r="F143" s="198">
        <v>8720.9</v>
      </c>
    </row>
    <row r="144" spans="1:6" ht="15" customHeight="1" x14ac:dyDescent="0.2">
      <c r="A144" s="196" t="s">
        <v>1359</v>
      </c>
      <c r="B144" s="197">
        <v>12346.2</v>
      </c>
      <c r="C144" s="197">
        <v>11791.8</v>
      </c>
      <c r="D144" s="198">
        <v>8801.4</v>
      </c>
      <c r="E144" s="197">
        <v>10667.7</v>
      </c>
      <c r="F144" s="197">
        <v>10202.9</v>
      </c>
    </row>
    <row r="145" spans="1:6" ht="15" customHeight="1" x14ac:dyDescent="0.2">
      <c r="A145" s="194" t="s">
        <v>1361</v>
      </c>
      <c r="B145" s="195"/>
      <c r="C145" s="195"/>
      <c r="D145" s="195"/>
      <c r="E145" s="195"/>
      <c r="F145" s="195"/>
    </row>
    <row r="146" spans="1:6" ht="15" customHeight="1" x14ac:dyDescent="0.2">
      <c r="A146" s="196" t="s">
        <v>1363</v>
      </c>
      <c r="B146" s="198">
        <v>1476.1</v>
      </c>
      <c r="C146" s="198">
        <v>1560.3</v>
      </c>
      <c r="D146" s="198">
        <v>1479.3</v>
      </c>
      <c r="E146" s="198">
        <v>1606.8</v>
      </c>
      <c r="F146" s="198">
        <v>1521.8</v>
      </c>
    </row>
    <row r="147" spans="1:6" ht="15" customHeight="1" x14ac:dyDescent="0.2">
      <c r="A147" s="196" t="s">
        <v>1365</v>
      </c>
      <c r="B147" s="198">
        <v>334.5</v>
      </c>
      <c r="C147" s="198">
        <v>377.6</v>
      </c>
      <c r="D147" s="198">
        <v>325.5</v>
      </c>
      <c r="E147" s="198">
        <v>365.8</v>
      </c>
      <c r="F147" s="198">
        <v>388.8</v>
      </c>
    </row>
    <row r="148" spans="1:6" ht="15" customHeight="1" x14ac:dyDescent="0.2">
      <c r="A148" s="196" t="s">
        <v>1367</v>
      </c>
      <c r="B148" s="198">
        <v>9975.4</v>
      </c>
      <c r="C148" s="197">
        <v>10642.7</v>
      </c>
      <c r="D148" s="198">
        <v>9455.7000000000007</v>
      </c>
      <c r="E148" s="197">
        <v>10185</v>
      </c>
      <c r="F148" s="197">
        <v>10425.299999999999</v>
      </c>
    </row>
    <row r="149" spans="1:6" ht="15" customHeight="1" x14ac:dyDescent="0.2">
      <c r="A149" s="196" t="s">
        <v>1369</v>
      </c>
      <c r="B149" s="198">
        <v>9975.4</v>
      </c>
      <c r="C149" s="197">
        <v>10642.7</v>
      </c>
      <c r="D149" s="198">
        <v>9455.7000000000007</v>
      </c>
      <c r="E149" s="197">
        <v>10185</v>
      </c>
      <c r="F149" s="197">
        <v>10425.299999999999</v>
      </c>
    </row>
    <row r="150" spans="1:6" ht="15" customHeight="1" x14ac:dyDescent="0.2">
      <c r="A150" s="196" t="s">
        <v>893</v>
      </c>
      <c r="B150" s="198">
        <v>1207</v>
      </c>
      <c r="C150" s="198">
        <v>1185.8</v>
      </c>
      <c r="D150" s="198">
        <v>1218.0999999999999</v>
      </c>
      <c r="E150" s="198">
        <v>1121.9000000000001</v>
      </c>
      <c r="F150" s="198">
        <v>981.2</v>
      </c>
    </row>
    <row r="151" spans="1:6" ht="15" customHeight="1" x14ac:dyDescent="0.2">
      <c r="A151" s="196" t="s">
        <v>985</v>
      </c>
      <c r="B151" s="197">
        <v>12837.8</v>
      </c>
      <c r="C151" s="197">
        <v>13349.9</v>
      </c>
      <c r="D151" s="197">
        <v>12001.3</v>
      </c>
      <c r="E151" s="197">
        <v>12414.4</v>
      </c>
      <c r="F151" s="197">
        <v>12625.5</v>
      </c>
    </row>
    <row r="152" spans="1:6" ht="15" customHeight="1" x14ac:dyDescent="0.2">
      <c r="A152" s="196" t="s">
        <v>1373</v>
      </c>
      <c r="B152" s="198">
        <v>2862.6</v>
      </c>
      <c r="C152" s="198">
        <v>2707.5</v>
      </c>
      <c r="D152" s="198">
        <v>2545.6</v>
      </c>
      <c r="E152" s="198">
        <v>2229.4</v>
      </c>
      <c r="F152" s="198">
        <v>2200.1999999999998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MCD VS PEER GROUP</vt:lpstr>
      <vt:lpstr>Optimal Capital </vt:lpstr>
      <vt:lpstr>Summary of Calculations</vt:lpstr>
      <vt:lpstr>Stock Valuation - 5Y</vt:lpstr>
      <vt:lpstr>Stock Valuation - 1Y</vt:lpstr>
      <vt:lpstr>Ratios Calculation</vt:lpstr>
      <vt:lpstr>Data - Mcdonalds</vt:lpstr>
      <vt:lpstr>Financial Summary</vt:lpstr>
      <vt:lpstr>Income Statement</vt:lpstr>
      <vt:lpstr>Balance Sheet</vt:lpstr>
      <vt:lpstr>Cash Flow</vt:lpstr>
      <vt:lpstr>Valuation</vt:lpstr>
      <vt:lpstr>Raw Data Refinative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2006-09-16T00:00:00Z</dcterms:created>
  <dcterms:modified xsi:type="dcterms:W3CDTF">2023-12-20T10:28:48Z</dcterms:modified>
  <cp:category/>
  <cp:contentStatus/>
</cp:coreProperties>
</file>